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ources" sheetId="1" state="visible" r:id="rId3"/>
    <sheet name="Scorecard" sheetId="2" state="visible" r:id="rId4"/>
    <sheet name="Rating Scale" sheetId="3" state="visible" r:id="rId5"/>
    <sheet name="Ratings Detail" sheetId="4" state="visible" r:id="rId6"/>
    <sheet name="Rating Actions" sheetId="5" state="visible" r:id="rId7"/>
    <sheet name="ACFR FY2025" sheetId="6" state="visible" r:id="rId8"/>
    <sheet name="ACFR Source Lines" sheetId="7" state="visible" r:id="rId9"/>
    <sheet name="Personal Income" sheetId="8" state="visible" r:id="rId10"/>
    <sheet name="State Population" sheetId="9" state="visible" r:id="rId11"/>
    <sheet name="Rainy Day (NASBO)" sheetId="10" state="visible" r:id="rId12"/>
    <sheet name="Open Items" sheetId="11" state="visible" r:id="rId1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<sst xmlns="http://schemas.openxmlformats.org/spreadsheetml/2006/main" count="4654" uniqueCount="1696">
  <si>
    <t xml:space="preserve">demographics-state-fiscal-outlook.xlsx (2026-09-02)</t>
  </si>
  <si>
    <t xml:space="preserve">Companion workbook to demographics-state-fiscal-outlook.html (Comparing State Fiscal Outlooks). Tabs: Sources, Scorecard (formulas + tie-outs), Rating Scale, Ratings Detail, Rating Actions, ACFR FY2025, ACFR Source Lines, Personal Income, State Population, Rainy Day (NASBO), Open Items.</t>
  </si>
  <si>
    <t xml:space="preserve">Tab</t>
  </si>
  <si>
    <t xml:space="preserve">Series / Metric</t>
  </si>
  <si>
    <t xml:space="preserve">Source Organization</t>
  </si>
  <si>
    <t xml:space="preserve">Source Type</t>
  </si>
  <si>
    <t xml:space="preserve">URL</t>
  </si>
  <si>
    <t xml:space="preserve">Update Cadence</t>
  </si>
  <si>
    <t xml:space="preserve">Last Verified</t>
  </si>
  <si>
    <t xml:space="preserve">Notes</t>
  </si>
  <si>
    <t xml:space="preserve">Ratings Detail</t>
  </si>
  <si>
    <t xml:space="preserve">State GO / issuer credit ratings and outlooks, three agencies</t>
  </si>
  <si>
    <t xml:space="preserve">State debt offices, official statements, governor/treasurer releases, The Bond Buyer</t>
  </si>
  <si>
    <t xml:space="preserve">Web</t>
  </si>
  <si>
    <t xml:space="preserve">see per-row URL</t>
  </si>
  <si>
    <t xml:space="preserve">Event-driven</t>
  </si>
  <si>
    <t xml:space="preserve">2026-09-02</t>
  </si>
  <si>
    <t xml:space="preserve">Agency sites (moodys.com, spglobal.com, fitchratings.com) blocked to automated pull; Flag column lists cells still to confirm</t>
  </si>
  <si>
    <t xml:space="preserve">Rating Actions</t>
  </si>
  <si>
    <t xml:space="preserve">Rating and outlook changes Jan 2023 to Sep 2, 2026</t>
  </si>
  <si>
    <t xml:space="preserve">As above</t>
  </si>
  <si>
    <t xml:space="preserve">Personal Income</t>
  </si>
  <si>
    <t xml:space="preserve">BEA state personal income 2025 (SQINC1 quarterly averaged; SAINC1 per capita)</t>
  </si>
  <si>
    <t xml:space="preserve">U.S. Bureau of Economic Analysis via FRED</t>
  </si>
  <si>
    <t xml:space="preserve">Data</t>
  </si>
  <si>
    <t xml:space="preserve">https://fred.stlouisfed.org/release/tables?rid=110&amp;eid=257197</t>
  </si>
  <si>
    <t xml:space="preserve">Quarterly; annual update Sep 30, 2026</t>
  </si>
  <si>
    <t xml:space="preserve">BEA SAINC1 annual 2025 (Apr 9, 2026 release), confirmed against apps.bea.gov on 2026-09-02; annual revision due Sep 30, 2026</t>
  </si>
  <si>
    <t xml:space="preserve">State Population</t>
  </si>
  <si>
    <t xml:space="preserve">Census Vintage 2025 state population and net domestic migration, July 1, 2025</t>
  </si>
  <si>
    <t xml:space="preserve">U.S. Census Bureau, NST-EST2025-ALLDATA</t>
  </si>
  <si>
    <t xml:space="preserve">https://www.census.gov/data/tables/time-series/demo/popest/2020s-state-total.html</t>
  </si>
  <si>
    <t xml:space="preserve">Annual (December)</t>
  </si>
  <si>
    <t xml:space="preserve">File in Base Data Excel Files/Demographics</t>
  </si>
  <si>
    <t xml:space="preserve">Rainy Day (NASBO)</t>
  </si>
  <si>
    <t xml:space="preserve">Rainy-day fund balances and general fund expenditures, FY2025 actual and FY2026 estimated</t>
  </si>
  <si>
    <t xml:space="preserve">NASBO, Fiscal Survey of States, Spring 2026, Tables 1 and 2 (pp. 29-30)</t>
  </si>
  <si>
    <t xml:space="preserve">PDF</t>
  </si>
  <si>
    <t xml:space="preserve">https://higherlogicdownload.s3.amazonaws.com/NASBO/9d2d2db1-c943-4f1b-b750-0fca152d64c2/UploadedImages/Fiscal%20Survey/Spring_2026_Fiscal_Survey_Full_Report_S.pdf</t>
  </si>
  <si>
    <t xml:space="preserve">Twice yearly (spring, fall)</t>
  </si>
  <si>
    <t xml:space="preserve">RDF % of expenditures computed here; NASBO Table 19 (p. 54) not yet checked against it</t>
  </si>
  <si>
    <t xml:space="preserve">Rainy-day fund days of general fund cover, FY2025 (11 states published)</t>
  </si>
  <si>
    <t xml:space="preserve">Pew Charitable Trusts, Fiscal 50 (Mar 24, 2026)</t>
  </si>
  <si>
    <t xml:space="preserve">https://www.pew.org/en/research-and-analysis/articles/2026/03/24/strength-of-state-rainy-day-funds-declines-as-budgets-tighten</t>
  </si>
  <si>
    <t xml:space="preserve">Annual</t>
  </si>
  <si>
    <t xml:space="preserve">Pew vintage differs from NASBO Spring 2026; do not mix without noting</t>
  </si>
  <si>
    <t xml:space="preserve">Rating Scale</t>
  </si>
  <si>
    <t xml:space="preserve">Notches below AAA</t>
  </si>
  <si>
    <t xml:space="preserve">CRE42 convention (same as MSA page)</t>
  </si>
  <si>
    <t xml:space="preserve">Internal</t>
  </si>
  <si>
    <t xml:space="preserve">ACFR FY2025</t>
  </si>
  <si>
    <t xml:space="preserve">Pension, OPEB, net position, general fund (to be added)</t>
  </si>
  <si>
    <t xml:space="preserve">State ACFRs</t>
  </si>
  <si>
    <t xml:space="preserve">see State ACFR Links 09.02.2026.html</t>
  </si>
  <si>
    <t xml:space="preserve">AZ, MS, NV, OK carried at FY2024 (flagged); NY FY2025 = year ended Mar 31, 2025; Arkansas OCR; figures converted to dollars</t>
  </si>
  <si>
    <t xml:space="preserve">State</t>
  </si>
  <si>
    <t xml:space="preserve">Abbr</t>
  </si>
  <si>
    <t xml:space="preserve">ACFR Vintage</t>
  </si>
  <si>
    <t xml:space="preserve">Population 2025</t>
  </si>
  <si>
    <t xml:space="preserve">Personal Income 2025 $</t>
  </si>
  <si>
    <t xml:space="preserve">Moody's</t>
  </si>
  <si>
    <t xml:space="preserve">S&amp;P</t>
  </si>
  <si>
    <t xml:space="preserve">Fitch</t>
  </si>
  <si>
    <t xml:space="preserve">Moody's Notches</t>
  </si>
  <si>
    <t xml:space="preserve">S&amp;P Notches</t>
  </si>
  <si>
    <t xml:space="preserve">Fitch Notches</t>
  </si>
  <si>
    <t xml:space="preserve">Agencies Rating</t>
  </si>
  <si>
    <t xml:space="preserve">Weakest Rating (Notches)</t>
  </si>
  <si>
    <t xml:space="preserve">Net Pension Liability $</t>
  </si>
  <si>
    <t xml:space="preserve">Net OPEB Liability $</t>
  </si>
  <si>
    <t xml:space="preserve">Pension + OPEB $</t>
  </si>
  <si>
    <t xml:space="preserve">Pension + OPEB per Resident $</t>
  </si>
  <si>
    <t xml:space="preserve">Pension + OPEB % of Personal Income</t>
  </si>
  <si>
    <t xml:space="preserve">Unrestricted Net Position per Resident $</t>
  </si>
  <si>
    <t xml:space="preserve">Unrestricted Net Position % of Personal Income</t>
  </si>
  <si>
    <t xml:space="preserve">Pension + OPEB / GF Revenue (x)</t>
  </si>
  <si>
    <t xml:space="preserve">GF Available Reserves (Committed+Assigned+Unassigned) $</t>
  </si>
  <si>
    <t xml:space="preserve">Reserves % of GF Spending</t>
  </si>
  <si>
    <t xml:space="preserve">Rainy Day Fund FY2025 $</t>
  </si>
  <si>
    <t xml:space="preserve">RDF % of GF Expenditures (NASBO)</t>
  </si>
  <si>
    <t xml:space="preserve">RDF Days of Cover</t>
  </si>
  <si>
    <t xml:space="preserve">Net Domestic Migration Rate 2025 (per 1,000)</t>
  </si>
  <si>
    <t xml:space="preserve">Flags</t>
  </si>
  <si>
    <t xml:space="preserve">Alabama*</t>
  </si>
  <si>
    <t xml:space="preserve">AL</t>
  </si>
  <si>
    <t xml:space="preserve">Fiscal year ended September 30, 2025</t>
  </si>
  <si>
    <t xml:space="preserve">Alaska*</t>
  </si>
  <si>
    <t xml:space="preserve">AK</t>
  </si>
  <si>
    <t xml:space="preserve">No OPEB liability (net OPEB asset of $2.1 billion); pension figure includes the state share of PERS/TRS special funding; Rating: Fitch AA- unverified (may still be A+)</t>
  </si>
  <si>
    <t xml:space="preserve">Arizona*</t>
  </si>
  <si>
    <t xml:space="preserve">AZ</t>
  </si>
  <si>
    <t xml:space="preserve">FY2024 ACFR (FY2025 not published as of Sep 2026)</t>
  </si>
  <si>
    <t xml:space="preserve">Arkansas*</t>
  </si>
  <si>
    <t xml:space="preserve">AR</t>
  </si>
  <si>
    <t xml:space="preserve">Reports one Governmental Fund rather than a General Fund; figures from OCR of a scanned report</t>
  </si>
  <si>
    <t xml:space="preserve">California</t>
  </si>
  <si>
    <t xml:space="preserve">CA</t>
  </si>
  <si>
    <t xml:space="preserve">Colorado</t>
  </si>
  <si>
    <t xml:space="preserve">CO</t>
  </si>
  <si>
    <t xml:space="preserve">Connecticut</t>
  </si>
  <si>
    <t xml:space="preserve">CT</t>
  </si>
  <si>
    <t xml:space="preserve">Delaware</t>
  </si>
  <si>
    <t xml:space="preserve">DE</t>
  </si>
  <si>
    <t xml:space="preserve">Florida</t>
  </si>
  <si>
    <t xml:space="preserve">FL</t>
  </si>
  <si>
    <t xml:space="preserve">Georgia*</t>
  </si>
  <si>
    <t xml:space="preserve">GA</t>
  </si>
  <si>
    <t xml:space="preserve">No governmental OPEB liability (net OPEB asset); business-type pension liability reflects the University System</t>
  </si>
  <si>
    <t xml:space="preserve">Hawaii</t>
  </si>
  <si>
    <t xml:space="preserve">HI</t>
  </si>
  <si>
    <t xml:space="preserve">Idaho</t>
  </si>
  <si>
    <t xml:space="preserve">ID</t>
  </si>
  <si>
    <t xml:space="preserve">Rating: S&amp;P outlook/date unverified</t>
  </si>
  <si>
    <t xml:space="preserve">Illinois</t>
  </si>
  <si>
    <t xml:space="preserve">IL</t>
  </si>
  <si>
    <t xml:space="preserve">Rating: S&amp;P A from governor release; confirm with S&amp;P text</t>
  </si>
  <si>
    <t xml:space="preserve">Indiana</t>
  </si>
  <si>
    <t xml:space="preserve">IN</t>
  </si>
  <si>
    <t xml:space="preserve">Rating: Fitch outlook unverified</t>
  </si>
  <si>
    <t xml:space="preserve">Iowa</t>
  </si>
  <si>
    <t xml:space="preserve">IA</t>
  </si>
  <si>
    <t xml:space="preserve">Rating: S&amp;P rating unverified (no dated ICR source; IFA SRF is AAA)</t>
  </si>
  <si>
    <t xml:space="preserve">Kansas*</t>
  </si>
  <si>
    <t xml:space="preserve">KS</t>
  </si>
  <si>
    <t xml:space="preserve">Pension figure is the state share only; most KPERS school-employee liability sits with school districts; Rating: Fitch affirmation date unconfirmed</t>
  </si>
  <si>
    <t xml:space="preserve">Kentucky</t>
  </si>
  <si>
    <t xml:space="preserve">KY</t>
  </si>
  <si>
    <t xml:space="preserve">Louisiana*</t>
  </si>
  <si>
    <t xml:space="preserve">LA</t>
  </si>
  <si>
    <t xml:space="preserve">n/a*</t>
  </si>
  <si>
    <t xml:space="preserve">General Fund excludes state taxes (deposited to the Bond Security and Redemption Fund), so liabilities / GF revenue is omitted</t>
  </si>
  <si>
    <t xml:space="preserve">Maine</t>
  </si>
  <si>
    <t xml:space="preserve">ME</t>
  </si>
  <si>
    <t xml:space="preserve">Maryland</t>
  </si>
  <si>
    <t xml:space="preserve">MD</t>
  </si>
  <si>
    <t xml:space="preserve">Rating: Moody's status after May 2026 unverified; Aug 2026 sale rated by S&amp;P, Fitch, KBRA only</t>
  </si>
  <si>
    <t xml:space="preserve">Massachusetts</t>
  </si>
  <si>
    <t xml:space="preserve">MA</t>
  </si>
  <si>
    <t xml:space="preserve">Michigan*</t>
  </si>
  <si>
    <t xml:space="preserve">MI</t>
  </si>
  <si>
    <t xml:space="preserve">Fiscal year ended September 30, 2025; pension and OPEB from a note printed in millions; Rating: No 2025-26 primary confirmation</t>
  </si>
  <si>
    <t xml:space="preserve">Minnesota</t>
  </si>
  <si>
    <t xml:space="preserve">MN</t>
  </si>
  <si>
    <t xml:space="preserve">Mississippi*</t>
  </si>
  <si>
    <t xml:space="preserve">MS</t>
  </si>
  <si>
    <t xml:space="preserve">Missouri</t>
  </si>
  <si>
    <t xml:space="preserve">MO</t>
  </si>
  <si>
    <t xml:space="preserve">Rating: S&amp;P/Fitch post-Apr 2026 unverified</t>
  </si>
  <si>
    <t xml:space="preserve">Montana</t>
  </si>
  <si>
    <t xml:space="preserve">MT</t>
  </si>
  <si>
    <t xml:space="preserve">Rating: S&amp;P status unverified</t>
  </si>
  <si>
    <t xml:space="preserve">Nebraska</t>
  </si>
  <si>
    <t xml:space="preserve">NE</t>
  </si>
  <si>
    <t xml:space="preserve">Nevada*</t>
  </si>
  <si>
    <t xml:space="preserve">NV</t>
  </si>
  <si>
    <t xml:space="preserve">FY2024 ACFR (FY2025 not published as of Sep 2026); Rating: Outlooks from secondary snapshot</t>
  </si>
  <si>
    <t xml:space="preserve">New Hampshire</t>
  </si>
  <si>
    <t xml:space="preserve">NH</t>
  </si>
  <si>
    <t xml:space="preserve">Rating: Outlooks unverified</t>
  </si>
  <si>
    <t xml:space="preserve">New Jersey</t>
  </si>
  <si>
    <t xml:space="preserve">NJ</t>
  </si>
  <si>
    <t xml:space="preserve">New Mexico</t>
  </si>
  <si>
    <t xml:space="preserve">NM</t>
  </si>
  <si>
    <t xml:space="preserve">New York*</t>
  </si>
  <si>
    <t xml:space="preserve">NY</t>
  </si>
  <si>
    <t xml:space="preserve">Fiscal year ended March 31, 2025</t>
  </si>
  <si>
    <t xml:space="preserve">North Carolina*</t>
  </si>
  <si>
    <t xml:space="preserve">NC</t>
  </si>
  <si>
    <t xml:space="preserve">Pension liability includes $341 million of GASB 73 separation-allowance liability</t>
  </si>
  <si>
    <t xml:space="preserve">North Dakota</t>
  </si>
  <si>
    <t xml:space="preserve">ND</t>
  </si>
  <si>
    <t xml:space="preserve">Rating: S&amp;P/Fitch not found; treated as not rated</t>
  </si>
  <si>
    <t xml:space="preserve">Ohio</t>
  </si>
  <si>
    <t xml:space="preserve">OH</t>
  </si>
  <si>
    <t xml:space="preserve">Rating: No 2024-26 confirmation</t>
  </si>
  <si>
    <t xml:space="preserve">Oklahoma*</t>
  </si>
  <si>
    <t xml:space="preserve">OK</t>
  </si>
  <si>
    <t xml:space="preserve">Oregon</t>
  </si>
  <si>
    <t xml:space="preserve">OR</t>
  </si>
  <si>
    <t xml:space="preserve">Pennsylvania</t>
  </si>
  <si>
    <t xml:space="preserve">PA</t>
  </si>
  <si>
    <t xml:space="preserve">Rhode Island</t>
  </si>
  <si>
    <t xml:space="preserve">RI</t>
  </si>
  <si>
    <t xml:space="preserve">South Carolina</t>
  </si>
  <si>
    <t xml:space="preserve">SC</t>
  </si>
  <si>
    <t xml:space="preserve">South Dakota*</t>
  </si>
  <si>
    <t xml:space="preserve">SD</t>
  </si>
  <si>
    <t xml:space="preserve">No net pension liability (net pension asset) and no OPEB liability reported</t>
  </si>
  <si>
    <t xml:space="preserve">Tennessee</t>
  </si>
  <si>
    <t xml:space="preserve">TN</t>
  </si>
  <si>
    <t xml:space="preserve">Texas*</t>
  </si>
  <si>
    <t xml:space="preserve">TX</t>
  </si>
  <si>
    <t xml:space="preserve">Fiscal year ended August 31, 2025</t>
  </si>
  <si>
    <t xml:space="preserve">Utah*</t>
  </si>
  <si>
    <t xml:space="preserve">UT</t>
  </si>
  <si>
    <t xml:space="preserve">No OPEB liability (net OPEB asset); Rating: Outlooks unverified</t>
  </si>
  <si>
    <t xml:space="preserve">Vermont</t>
  </si>
  <si>
    <t xml:space="preserve">VT</t>
  </si>
  <si>
    <t xml:space="preserve">Virginia*</t>
  </si>
  <si>
    <t xml:space="preserve">VA</t>
  </si>
  <si>
    <t xml:space="preserve">General Fund balance sheet has no Unassigned line, so the available-reserves measure is omitted</t>
  </si>
  <si>
    <t xml:space="preserve">Washington</t>
  </si>
  <si>
    <t xml:space="preserve">WA</t>
  </si>
  <si>
    <t xml:space="preserve">West Virginia*</t>
  </si>
  <si>
    <t xml:space="preserve">WV</t>
  </si>
  <si>
    <t xml:space="preserve">No OPEB liability (net OPEB asset); Rating: Moody's/Fitch outlooks unverified</t>
  </si>
  <si>
    <t xml:space="preserve">Wisconsin</t>
  </si>
  <si>
    <t xml:space="preserve">WI</t>
  </si>
  <si>
    <t xml:space="preserve">Wyoming</t>
  </si>
  <si>
    <t xml:space="preserve">WY</t>
  </si>
  <si>
    <t xml:space="preserve">Rating: S&amp;P status after Apr 2026 unverified</t>
  </si>
  <si>
    <t xml:space="preserve">Tie-outs</t>
  </si>
  <si>
    <t xml:space="preserve">State count</t>
  </si>
  <si>
    <t xml:space="preserve">States with ACFR figures</t>
  </si>
  <si>
    <t xml:space="preserve">FB tie-outs not zero</t>
  </si>
  <si>
    <t xml:space="preserve">Name mismatches vs Ratings Detail / ACFR / Population / PI / NASBO</t>
  </si>
  <si>
    <t xml:space="preserve">Pension + OPEB, 50-state total $</t>
  </si>
  <si>
    <t xml:space="preserve">Rating (Moody's or S&amp;P/Fitch)</t>
  </si>
  <si>
    <t xml:space="preserve">Category</t>
  </si>
  <si>
    <t xml:space="preserve">AAA</t>
  </si>
  <si>
    <t xml:space="preserve">Investment grade: AAA</t>
  </si>
  <si>
    <t xml:space="preserve">Aaa</t>
  </si>
  <si>
    <t xml:space="preserve">AA+</t>
  </si>
  <si>
    <t xml:space="preserve">Investment grade: AA</t>
  </si>
  <si>
    <t xml:space="preserve">Aa1</t>
  </si>
  <si>
    <t xml:space="preserve">AA</t>
  </si>
  <si>
    <t xml:space="preserve">Aa2</t>
  </si>
  <si>
    <t xml:space="preserve">AA-</t>
  </si>
  <si>
    <t xml:space="preserve">Aa3</t>
  </si>
  <si>
    <t xml:space="preserve">A+</t>
  </si>
  <si>
    <t xml:space="preserve">Investment grade: A</t>
  </si>
  <si>
    <t xml:space="preserve">A1</t>
  </si>
  <si>
    <t xml:space="preserve">A</t>
  </si>
  <si>
    <t xml:space="preserve">A2</t>
  </si>
  <si>
    <t xml:space="preserve">A-</t>
  </si>
  <si>
    <t xml:space="preserve">A3</t>
  </si>
  <si>
    <t xml:space="preserve">BBB+</t>
  </si>
  <si>
    <t xml:space="preserve">Investment grade: BBB</t>
  </si>
  <si>
    <t xml:space="preserve">Baa1</t>
  </si>
  <si>
    <t xml:space="preserve">BBB</t>
  </si>
  <si>
    <t xml:space="preserve">Baa2</t>
  </si>
  <si>
    <t xml:space="preserve">BBB-</t>
  </si>
  <si>
    <t xml:space="preserve">Baa3</t>
  </si>
  <si>
    <t xml:space="preserve">BB+</t>
  </si>
  <si>
    <t xml:space="preserve">Investment grade: Speculative</t>
  </si>
  <si>
    <t xml:space="preserve">Ba1</t>
  </si>
  <si>
    <t xml:space="preserve">BB</t>
  </si>
  <si>
    <t xml:space="preserve">Ba2</t>
  </si>
  <si>
    <t xml:space="preserve">BB-</t>
  </si>
  <si>
    <t xml:space="preserve">Ba3</t>
  </si>
  <si>
    <t xml:space="preserve">Moody's Outlook</t>
  </si>
  <si>
    <t xml:space="preserve">S&amp;P Outlook</t>
  </si>
  <si>
    <t xml:space="preserve">Fitch Outlook</t>
  </si>
  <si>
    <t xml:space="preserve">Rating Type (GO or ICR)</t>
  </si>
  <si>
    <t xml:space="preserve">As Of (latest action or confirmation)</t>
  </si>
  <si>
    <t xml:space="preserve">Rating Changes 2023-2026</t>
  </si>
  <si>
    <t xml:space="preserve">Flag</t>
  </si>
  <si>
    <t xml:space="preserve">Source URL</t>
  </si>
  <si>
    <t xml:space="preserve">Alabama</t>
  </si>
  <si>
    <t xml:space="preserve">Stable</t>
  </si>
  <si>
    <t xml:space="preserve">GO</t>
  </si>
  <si>
    <t xml:space="preserve">2026-06-16</t>
  </si>
  <si>
    <t xml:space="preserve">Cover and Ratings section of the June 16, 2026 official statement: Aa2 / AA / AA+, all stable. Earlier sources (2020-21) showed Moody's Aa1; the state publishes no ratings table.</t>
  </si>
  <si>
    <t xml:space="preserve">https://emma.msrb.org (State of Alabama GO Bonds Series 2026A-1 Official Statement, June 16, 2026; PDF P22020333.pdf on file)</t>
  </si>
  <si>
    <t xml:space="preserve">Alaska</t>
  </si>
  <si>
    <t xml:space="preserve">2025-06</t>
  </si>
  <si>
    <t xml:space="preserve">Upgrades: S&amp;P Apr 2024; Moody's Jun 2025</t>
  </si>
  <si>
    <t xml:space="preserve">Moody's upgrade Aa3 to Aa2 (Jun 2025); S&amp;P upgrade AA- to AA (Apr 2024). State page shows Fitch AA- but latest dated source (Bond Buyer Jun 2025) still shows A+/Positive; upgrade date unknown.</t>
  </si>
  <si>
    <t xml:space="preserve">Fitch AA- unverified (may still be A+)</t>
  </si>
  <si>
    <t xml:space="preserve">https://treasury.dor.alaska.gov/home/debt-management/alaska-credit-ratings</t>
  </si>
  <si>
    <t xml:space="preserve">Arizona</t>
  </si>
  <si>
    <t xml:space="preserve">ICR</t>
  </si>
  <si>
    <t xml:space="preserve">2025-09-26</t>
  </si>
  <si>
    <t xml:space="preserve">S&amp;P outlook to positive Jul 2024, back to stable Sep 2025</t>
  </si>
  <si>
    <t xml:space="preserve">No GO debt; issuer credit ratings (COPs one notch lower). S&amp;P outlook Positive (Jul 2024) back to Stable (Sep 2025) on federal tax-conformity revenue loss. Fitch does not rate.</t>
  </si>
  <si>
    <t xml:space="preserve">https://www.bondbuyer.com/news/s-p-revises-arizonas-rating-outlook-to-stable</t>
  </si>
  <si>
    <t xml:space="preserve">Arkansas</t>
  </si>
  <si>
    <t xml:space="preserve">2026-06-30</t>
  </si>
  <si>
    <t xml:space="preserve">Upgrade: S&amp;P May 2025</t>
  </si>
  <si>
    <t xml:space="preserve">S&amp;P upgrade AA to AA+ (May 20, 2025) after outlook to positive (May 2024). Both affirmed Jun 30, 2026. No Fitch rating found.</t>
  </si>
  <si>
    <t xml:space="preserve">https://www.dfa.arkansas.gov/news/sp-and-moodys-affirm-arkansas-credit-rating/</t>
  </si>
  <si>
    <t xml:space="preserve">2025-09</t>
  </si>
  <si>
    <t xml:space="preserve">Outlook swings 2023-24; no rating change</t>
  </si>
  <si>
    <t xml:space="preserve">Moody's outlook negative (May 2023) restored to stable (Dec 2024); S&amp;P outlook positive to stable (Dec 2023). No 2026 action found.</t>
  </si>
  <si>
    <t xml:space="preserve">https://www.treasurer.ca.gov/inside/divisions/PFD/ratings/current</t>
  </si>
  <si>
    <t xml:space="preserve">2026-08</t>
  </si>
  <si>
    <t xml:space="preserve">No GO debt; issuer credit ratings (COPs Aa2/AA-). Fitch does not rate. No changes found 2023-26.</t>
  </si>
  <si>
    <t xml:space="preserve">https://www.stateofcoloradofinancings.com/state-of-colorado-co/ratings/i3660</t>
  </si>
  <si>
    <t xml:space="preserve">2025-09-10</t>
  </si>
  <si>
    <t xml:space="preserve">Upgrades: Moody's and Fitch Sep 2025</t>
  </si>
  <si>
    <t xml:space="preserve">Moody's upgrade Aa3 to Aa2 (Sep 9, 2025) and Fitch AA- to AA (Sep 10, 2025) on fiscal guardrails and pension contributions.</t>
  </si>
  <si>
    <t xml:space="preserve">https://portal.ct.gov/governor/news/press-releases/2025/09-2025/governor-lamont-and-treasurer-russell-announce-connecticut-receives-credit-rating-increases</t>
  </si>
  <si>
    <t xml:space="preserve">2026-05-12</t>
  </si>
  <si>
    <t xml:space="preserve">All three reaffirmed May 2026.</t>
  </si>
  <si>
    <t xml:space="preserve">https://news.delaware.gov/2026/05/12/delaware-receives-highest-bond-ratings/</t>
  </si>
  <si>
    <t xml:space="preserve">2025-12</t>
  </si>
  <si>
    <t xml:space="preserve">Division of Bond Finance 2025 Debt Report (with 2026 update).</t>
  </si>
  <si>
    <t xml:space="preserve">https://bondfinance.sbafla.com/media/022phcpf/dar-with-2026-update.pdf</t>
  </si>
  <si>
    <t xml:space="preserve">Georgia</t>
  </si>
  <si>
    <t xml:space="preserve">2026-06-12</t>
  </si>
  <si>
    <t xml:space="preserve">Affirmed Jun 2026 for Series 2026ABC.</t>
  </si>
  <si>
    <t xml:space="preserve">https://gov.georgia.gov/press-releases/2026-06-12/gov-kemp-georgia-maintains-highest-possible-bond-ratings</t>
  </si>
  <si>
    <t xml:space="preserve">Positive</t>
  </si>
  <si>
    <t xml:space="preserve">2026-04-15</t>
  </si>
  <si>
    <t xml:space="preserve">Fitch outlook to positive Apr 2026</t>
  </si>
  <si>
    <t xml:space="preserve">Fitch outlook to Positive (Apr 2026) with $1.94B sale. Moody's and S&amp;P affirmed Apr 2026.</t>
  </si>
  <si>
    <t xml:space="preserve">https://investorrelations.hawaii.gov/dbf/wp-content/uploads/sites/3/2026/04/HIState01a-FIN.pdf</t>
  </si>
  <si>
    <t xml:space="preserve">2026-07</t>
  </si>
  <si>
    <t xml:space="preserve">No GO debt; issuer ratings. Moody's affirmed Oct 2025 and Jul 2026; Fitch May 2025. S&amp;P AAA from Idaho STO 2023 note only.</t>
  </si>
  <si>
    <t xml:space="preserve">S&amp;P outlook/date unverified</t>
  </si>
  <si>
    <t xml:space="preserve">https://gov.idaho.gov/pressrelease/idaho-ends-fiscal-year-2026-in-strong-financial-position-maintains-aaa-credit-rating/</t>
  </si>
  <si>
    <t xml:space="preserve">2026-09-01</t>
  </si>
  <si>
    <t xml:space="preserve">Upgrades: S&amp;P Feb 2023, Sep 2026; Moody's Mar 2023, Oct 2025, Aug 2026; Fitch Nov 2023</t>
  </si>
  <si>
    <t xml:space="preserve">Twelve upgrades since 2021. In window: S&amp;P BBB+ to A- (Feb 2023), Moody's Baa1 to A3 (Mar 2023), Fitch BBB+ to A- (Nov 2023), Moody's A3 to A2 (Oct 2025), Moody's A2 to A1 (Aug 26, 2026), S&amp;P A- to A (Sep 1, 2026; governor release).</t>
  </si>
  <si>
    <t xml:space="preserve">S&amp;P A from governor release; confirm with S&amp;P text</t>
  </si>
  <si>
    <t xml:space="preserve">https://www.bondbuyer.com/news/illinois-gets-moodys-bond-rating-upgrade</t>
  </si>
  <si>
    <t xml:space="preserve">2026-06-22</t>
  </si>
  <si>
    <t xml:space="preserve">No GO debt; issuer credit ratings. S&amp;P affirmed AAA/Stable Aug 28, 2025; Fitch outlook not stated in state sources.</t>
  </si>
  <si>
    <t xml:space="preserve">Fitch outlook unverified</t>
  </si>
  <si>
    <t xml:space="preserve">https://www.in.gov/ifa/files/RatingsDirect_ResearchUpdate_IndianaIssuerCreditRatingAffirmedAtAAAOutlookisStable_3432668_Aug-28-2025.pdf</t>
  </si>
  <si>
    <t xml:space="preserve">2026-03-05</t>
  </si>
  <si>
    <t xml:space="preserve">No GO debt; issuer ratings. Moody's affirmed Mar 2026. S&amp;P AAA inferred from triple-AAA lists, not a primary source.</t>
  </si>
  <si>
    <t xml:space="preserve">S&amp;P rating unverified (no dated ICR source; IFA SRF is AAA)</t>
  </si>
  <si>
    <t xml:space="preserve">https://governor.iowa.gov/press-release/2024-04-02/moodys-fitch-iowa-retains-aaa-credit-rating</t>
  </si>
  <si>
    <t xml:space="preserve">Kansas</t>
  </si>
  <si>
    <t xml:space="preserve">2026-05-07</t>
  </si>
  <si>
    <t xml:space="preserve">S&amp;P outlook to stable Mar 2025; Moody's outlook to positive May 2026</t>
  </si>
  <si>
    <t xml:space="preserve">No GO debt; appropriation-backed. S&amp;P outlook positive (Feb 2023) back to stable (Mar 2025) on tax cuts; Moody's outlook to positive (May 2026).</t>
  </si>
  <si>
    <t xml:space="preserve">Fitch affirmation date unconfirmed</t>
  </si>
  <si>
    <t xml:space="preserve">https://www.bondbuyer.com/news/kansas-gets-positive-rating-outlook-from-moodys</t>
  </si>
  <si>
    <t xml:space="preserve">2026-05-19</t>
  </si>
  <si>
    <t xml:space="preserve">Upgrades: Fitch May 2023; S&amp;P Jun 2023; Moody's Sep 2024</t>
  </si>
  <si>
    <t xml:space="preserve">No GO debt; issuer ratings. Fitch AA- to AA (May 2023), S&amp;P A to A+ (Jun 2023), Moody's Aa3 to Aa2 (Sep 2024).</t>
  </si>
  <si>
    <t xml:space="preserve">https://bonds.ky.gov/commonwealth-of-kentucky-investor-relations-ky/ratings/i2091</t>
  </si>
  <si>
    <t xml:space="preserve">Louisiana</t>
  </si>
  <si>
    <t xml:space="preserve">2026-04-16</t>
  </si>
  <si>
    <t xml:space="preserve">Upgrade: S&amp;P Mar 2024; Fitch outlook to positive Nov 2025</t>
  </si>
  <si>
    <t xml:space="preserve">S&amp;P AA- to AA (Mar 2024); Fitch outlook to positive (Nov 2025). Fitch has not rated new GO issues since 2022 but maintains the rating.</t>
  </si>
  <si>
    <t xml:space="preserve">https://www.bondbuyer.com/news/louisiana-goes-to-market-amid-impacts-from-tax-code-changes</t>
  </si>
  <si>
    <t xml:space="preserve">2026-05-26</t>
  </si>
  <si>
    <t xml:space="preserve">Upgrades: Moody's May 2024; Fitch Aug 2025</t>
  </si>
  <si>
    <t xml:space="preserve">Moody's Aa2 to Aa1 (May 2024); Fitch AA to AA+ (Aug 2025).</t>
  </si>
  <si>
    <t xml:space="preserve">https://www.maine.gov/treasurer/debts-bonds/bond-ratings-and-designations</t>
  </si>
  <si>
    <t xml:space="preserve">Negative</t>
  </si>
  <si>
    <t xml:space="preserve">Downgrade: Moody's May 2025; S&amp;P outlook to negative May 2026</t>
  </si>
  <si>
    <t xml:space="preserve">Moody's outlook negative (May 2024), downgrade Aaa to Aa1 (May 14, 2025) on federal-workforce exposure and structural deficits. S&amp;P outlook to negative (May 2026). Maryland dropped Moody's for KBRA (AAA) in May 2026; Moody's status unclear.</t>
  </si>
  <si>
    <t xml:space="preserve">Moody's status after May 2026 unverified; Aug 2026 sale rated by S&amp;P, Fitch, KBRA only</t>
  </si>
  <si>
    <t xml:space="preserve">https://conduitstreet.mdcounties.org/2026/08/26/maryland-retains-aaa-bond-ratings-sp-keeps-negative-outlook/</t>
  </si>
  <si>
    <t xml:space="preserve">2026-08-20</t>
  </si>
  <si>
    <t xml:space="preserve">All three verified from agency reports on the state investor site (Apr and Aug 2026).</t>
  </si>
  <si>
    <t xml:space="preserve">https://www.massbondholder.com/financial-documents/ratings-reports</t>
  </si>
  <si>
    <t xml:space="preserve">Michigan</t>
  </si>
  <si>
    <t xml:space="preserve">2025-02</t>
  </si>
  <si>
    <t xml:space="preserve">Last state release Jul 2023; Fitch confirmed on Feb 2025 coverage list. No changes found.</t>
  </si>
  <si>
    <t xml:space="preserve">No 2025-26 primary confirmation</t>
  </si>
  <si>
    <t xml:space="preserve">https://www.michigan.gov/treasury/news/2023/07/17/credit-ratings-agencies-reaffirm-competitive-economy</t>
  </si>
  <si>
    <t xml:space="preserve">2025-09-15</t>
  </si>
  <si>
    <t xml:space="preserve">Fourth consecutive year of triple-AAA (Sep 2025).</t>
  </si>
  <si>
    <t xml:space="preserve">https://mn.gov/governor/newsroom/press-releases/?id=1055-705803</t>
  </si>
  <si>
    <t xml:space="preserve">Mississippi</t>
  </si>
  <si>
    <t xml:space="preserve">2026-03-13</t>
  </si>
  <si>
    <t xml:space="preserve">S&amp;P outlook to negative Mar 2024, back to stable Mar 2026</t>
  </si>
  <si>
    <t xml:space="preserve">S&amp;P outlook negative (Mar 2024: tax cuts, pension contributions below ADC) restored to stable (Mar 2026).</t>
  </si>
  <si>
    <t xml:space="preserve">https://www.bondbuyer.com/news/mississippis-outlook-revised-up-to-stable-by-s-p</t>
  </si>
  <si>
    <t xml:space="preserve">2026-04-30</t>
  </si>
  <si>
    <t xml:space="preserve">Moody's outlook to negative Apr 2026</t>
  </si>
  <si>
    <t xml:space="preserve">Essentially no GO debt; issuer ratings. Moody's outlook to negative (Apr 30, 2026): tax cuts plus federal Medicaid/SNAP cost shifts.</t>
  </si>
  <si>
    <t xml:space="preserve">S&amp;P/Fitch post-Apr 2026 unverified</t>
  </si>
  <si>
    <t xml:space="preserve">https://www.bondbuyer.com/news/moodys-ratings-lowers-missouris-outlook-to-negative</t>
  </si>
  <si>
    <t xml:space="preserve">2025-08-29</t>
  </si>
  <si>
    <t xml:space="preserve">All GO bonds defeased; issuer ratings. S&amp;P rated AA in 2020, now appears not rated (likely withdrawn).</t>
  </si>
  <si>
    <t xml:space="preserve">S&amp;P status unverified</t>
  </si>
  <si>
    <t xml:space="preserve">https://frontierinstitute.org/wp-content/uploads/2026/03/Credit_Opinion-Montana-State-of-Update-to-29Aug2025-PBM_1446137-1.pdf</t>
  </si>
  <si>
    <t xml:space="preserve">2025-03-31</t>
  </si>
  <si>
    <t xml:space="preserve">Upgrade: Moody's Mar 2025</t>
  </si>
  <si>
    <t xml:space="preserve">Constitution bars state GO debt; issuer ratings. Moody's Aa1 to Aaa (Mar 31, 2025). Fitch does not rate.</t>
  </si>
  <si>
    <t xml:space="preserve">https://www.bondbuyer.com/news/moodys-ratings-upgrades-nebraska-issuer-rating-to-aaa</t>
  </si>
  <si>
    <t xml:space="preserve">Nevada</t>
  </si>
  <si>
    <t xml:space="preserve">2025-01-14</t>
  </si>
  <si>
    <t xml:space="preserve">Treasurer GO Debt Capacity Report Jan 2025. No changes since 2019.</t>
  </si>
  <si>
    <t xml:space="preserve">Outlooks from secondary snapshot</t>
  </si>
  <si>
    <t xml:space="preserve">https://www.leg.state.nv.us/App/InterimCommittee/REL/Document/31579</t>
  </si>
  <si>
    <t xml:space="preserve">2026-04-06</t>
  </si>
  <si>
    <t xml:space="preserve">2026 Series A GO sale. Outlooks from secondary snapshot.</t>
  </si>
  <si>
    <t xml:space="preserve">Outlooks unverified</t>
  </si>
  <si>
    <t xml:space="preserve">https://www.bondbuyer.com/news/new-hampshire-preps-its-annual-general-obligation-bond-sale</t>
  </si>
  <si>
    <t xml:space="preserve">2025-09-17</t>
  </si>
  <si>
    <t xml:space="preserve">Upgrades: all three Apr 2023; S&amp;P Aug 2025; Moody's Sep 2025</t>
  </si>
  <si>
    <t xml:space="preserve">Apr 2023: Moody's A2 to A1, Fitch A to A+, S&amp;P A- to A. Aug 2025: S&amp;P A to A+. Sep 2025: Moody's A1 to Aa3 (fifth consecutive full pension contribution).</t>
  </si>
  <si>
    <t xml:space="preserve">https://www.nj.gov/treasury/news/2025/09172025.shtml</t>
  </si>
  <si>
    <t xml:space="preserve">2026-01-13</t>
  </si>
  <si>
    <t xml:space="preserve">Upgrade: Moody's Jan 2026</t>
  </si>
  <si>
    <t xml:space="preserve">Moody's Aa2 to Aa1 (Jan 9, 2026) on permanent-fund income. Fitch does not rate NM GO.</t>
  </si>
  <si>
    <t xml:space="preserve">https://www.nmdfa.state.nm.us/2026/01/13/15530/</t>
  </si>
  <si>
    <t xml:space="preserve">New York</t>
  </si>
  <si>
    <t xml:space="preserve">2025-11-25</t>
  </si>
  <si>
    <t xml:space="preserve">No changes 2023-26. Affirmation dates from secondary summary.</t>
  </si>
  <si>
    <t xml:space="preserve">https://www.osc.ny.gov/reports/finance/2023-fcr/debt</t>
  </si>
  <si>
    <t xml:space="preserve">North Carolina</t>
  </si>
  <si>
    <t xml:space="preserve">2025-10-17</t>
  </si>
  <si>
    <t xml:space="preserve">All three affirmed Oct 2025.</t>
  </si>
  <si>
    <t xml:space="preserve">https://www.nctreasurer.gov/news/press-releases/2025/10/17/high-bond-ratings-2nd-day-row-another-aaa-rating-north-carolina</t>
  </si>
  <si>
    <t xml:space="preserve">2025-06-17</t>
  </si>
  <si>
    <t xml:space="preserve">No GO debt; Moody's issuer rating only found. No S&amp;P or Fitch state-level rating located (only Bank of North Dakota is S&amp;P-rated); treated as not rated.</t>
  </si>
  <si>
    <t xml:space="preserve">S&amp;P/Fitch not found; treated as not rated</t>
  </si>
  <si>
    <t xml:space="preserve">https://www.omb.nd.gov/news/moodys-ratings-reaffirms-north-dakotas-strong-credit-rating</t>
  </si>
  <si>
    <t xml:space="preserve">2023-12-08</t>
  </si>
  <si>
    <t xml:space="preserve">Upgrades: Moody's and S&amp;P Dec 2023</t>
  </si>
  <si>
    <t xml:space="preserve">Moody's Aa1 to Aaa (Dec 1, 2023); S&amp;P AA+ to AAA (Dec 8, 2023). No 2024-26 dated affirmation located.</t>
  </si>
  <si>
    <t xml:space="preserve">No 2024-26 confirmation</t>
  </si>
  <si>
    <t xml:space="preserve">https://governor.ohio.gov/media/news-and-media/ohio-earns-aaa-ratings-from-all-three-major-credit-bureaus</t>
  </si>
  <si>
    <t xml:space="preserve">Oklahoma</t>
  </si>
  <si>
    <t xml:space="preserve">Upgrades: Moody's Sep 2024; S&amp;P Mar 2025; Fitch Mar 2026</t>
  </si>
  <si>
    <t xml:space="preserve">No GO debt; issuer ratings. Moody's Aa2 to Aa1 (Sep 2024), S&amp;P AA to AA+ (Mar 2025), Fitch AA to AA+ (Mar 2026).</t>
  </si>
  <si>
    <t xml:space="preserve">https://oklahoma.gov/treasurer/news-releases/fitch-joins-moody-s-and-s-p-in-rating-upgrades-citing-oklahoma-s.html</t>
  </si>
  <si>
    <t xml:space="preserve">2025-04</t>
  </si>
  <si>
    <t xml:space="preserve">Fitch outlook to positive Apr 2025</t>
  </si>
  <si>
    <t xml:space="preserve">Fitch outlook to positive (Apr 2025); no 2026 resolution found.</t>
  </si>
  <si>
    <t xml:space="preserve">https://www.oregon.gov/treasury/oregon-bonds/pages/default.aspx</t>
  </si>
  <si>
    <t xml:space="preserve">2026-01-21</t>
  </si>
  <si>
    <t xml:space="preserve">Upgrades: Fitch Nov 2023; Moody's Oct 2024. S&amp;P outlook to stable Nov 2025</t>
  </si>
  <si>
    <t xml:space="preserve">Fitch AA- to AA (Nov 2023); Moody's Aa3 to Aa2 (Oct 2024); S&amp;P outlook positive (Sep 2023) back to stable (Nov 2025) after five-month budget impasse.</t>
  </si>
  <si>
    <t xml:space="preserve">https://www.bondbuyer.com/news/pennsylvania-rating-outlook-lowered-by-s-p-after-late-budget</t>
  </si>
  <si>
    <t xml:space="preserve">2026-05-06</t>
  </si>
  <si>
    <t xml:space="preserve">Upgrade: Fitch Jun 2025</t>
  </si>
  <si>
    <t xml:space="preserve">Fitch AA to AA+ (Jun 2025) on declining pension liability.</t>
  </si>
  <si>
    <t xml:space="preserve">https://treasury.ri.gov/press-releases/ri-general-obligation-bond-sale-success-reflecting-states-strong-credit-and-outlook</t>
  </si>
  <si>
    <t xml:space="preserve">2025-08-05</t>
  </si>
  <si>
    <t xml:space="preserve">All three affirmed Aug 2025.</t>
  </si>
  <si>
    <t xml:space="preserve">https://treasurer.sc.gov/what-we-do/for-businesses/state-credit-ratings/</t>
  </si>
  <si>
    <t xml:space="preserve">South Dakota</t>
  </si>
  <si>
    <t xml:space="preserve">No GO debt; issuer ratings. Figures from news reports of governor releases.</t>
  </si>
  <si>
    <t xml:space="preserve">https://www.kotatv.com/2026/06/16/sp-reaffirms-south-dakotas-aaa-credit-rating-outlook-remains-stable/</t>
  </si>
  <si>
    <t xml:space="preserve">Outlooks and 2025-26 affirmation dates not verified; state publishes no ratings page.</t>
  </si>
  <si>
    <t xml:space="preserve">https://www.bondbuyer.com/news/tennessee-approves-much-more-bonding</t>
  </si>
  <si>
    <t xml:space="preserve">Texas</t>
  </si>
  <si>
    <t xml:space="preserve">2025-11-17</t>
  </si>
  <si>
    <t xml:space="preserve">Bond Review Board 2025 annual report.</t>
  </si>
  <si>
    <t xml:space="preserve">https://www.brb.texas.gov/wp-content/uploads/2026/01/AR2025.pdf</t>
  </si>
  <si>
    <t xml:space="preserve">Utah</t>
  </si>
  <si>
    <t xml:space="preserve">2025-12-31</t>
  </si>
  <si>
    <t xml:space="preserve">Outlooks not stated in state documents.</t>
  </si>
  <si>
    <t xml:space="preserve">https://treasurer.utah.gov/wp-content/uploads/State-of-Utah-2025-Continuing-Disclosure-Memorandum.pdf</t>
  </si>
  <si>
    <t xml:space="preserve">2025-12-02</t>
  </si>
  <si>
    <t xml:space="preserve">All three affirmed for Dec 2025 sale.</t>
  </si>
  <si>
    <t xml:space="preserve">https://vermontbiz.com/news/2024/october/29/sp-reaffirms-vermonts-aa-credit-rating</t>
  </si>
  <si>
    <t xml:space="preserve">Virginia</t>
  </si>
  <si>
    <t xml:space="preserve">2025-05</t>
  </si>
  <si>
    <t xml:space="preserve">https://www.virginiabonds.com/commonwealth-of-virginia-va/ratings/i33</t>
  </si>
  <si>
    <t xml:space="preserve">Outlooks to negative: Moody's and Fitch Apr 2026</t>
  </si>
  <si>
    <t xml:space="preserve">Moody's (Apr 24, 2026) and Fitch (Apr 27, 2026) outlooks to negative: structural imbalance, reserve drawdowns, litigation risk on new capital-gains/wealth tax.</t>
  </si>
  <si>
    <t xml:space="preserve">https://tre.wa.gov/financing-and-debt/state-debt-information/ratings-reports</t>
  </si>
  <si>
    <t xml:space="preserve">West Virginia</t>
  </si>
  <si>
    <t xml:space="preserve">2025-10-21</t>
  </si>
  <si>
    <t xml:space="preserve">S&amp;P outlook to positive Oct 2025</t>
  </si>
  <si>
    <t xml:space="preserve">S&amp;P outlook to positive (Oct 2025).</t>
  </si>
  <si>
    <t xml:space="preserve">Moody's/Fitch outlooks unverified</t>
  </si>
  <si>
    <t xml:space="preserve">https://governor.wv.gov/article/sp-upgrades-west-virginias-creditworthiness-positive-maintains-aa-rating</t>
  </si>
  <si>
    <t xml:space="preserve">2026-02</t>
  </si>
  <si>
    <t xml:space="preserve">State investor site (Feb 2026 reports): Aa1/AA+/AA+ all stable; KBRA AAA. No GO rating change 2023-26 (the 2024 Moody's upgrade was transportation revenue bonds). Fitch not engaged on the Jan 2026 GO issue.</t>
  </si>
  <si>
    <t xml:space="preserve">https://www.wisconsinbonds.com/state-of-wisconsin-bonds/ratings/i48</t>
  </si>
  <si>
    <t xml:space="preserve">2024-04-19</t>
  </si>
  <si>
    <t xml:space="preserve">S&amp;P outlook to positive Apr 2024</t>
  </si>
  <si>
    <t xml:space="preserve">No GO debt; S&amp;P issuer credit rating only. Outlook to positive Apr 2024; no later action found (may be stale).</t>
  </si>
  <si>
    <t xml:space="preserve">S&amp;P status after Apr 2026 unverified</t>
  </si>
  <si>
    <t xml:space="preserve">https://statetreasurer.wyo.gov/outlook/</t>
  </si>
  <si>
    <t xml:space="preserve">Agency</t>
  </si>
  <si>
    <t xml:space="preserve">Date</t>
  </si>
  <si>
    <t xml:space="preserve">From</t>
  </si>
  <si>
    <t xml:space="preserve">To</t>
  </si>
  <si>
    <t xml:space="preserve">Reason</t>
  </si>
  <si>
    <t xml:space="preserve">2024-04</t>
  </si>
  <si>
    <t xml:space="preserve">AA Stable</t>
  </si>
  <si>
    <t xml:space="preserve">Three consecutive surpluses, conservative forecasting</t>
  </si>
  <si>
    <t xml:space="preserve">https://www.bondbuyer.com/news/alaska-earns-s-p-upgrade-moodys-positive-outlook-on-financial-strides</t>
  </si>
  <si>
    <t xml:space="preserve">Aa3 Stable</t>
  </si>
  <si>
    <t xml:space="preserve">Aa3 Positive</t>
  </si>
  <si>
    <t xml:space="preserve">Improved budget reserve, reduced long-term liabilities</t>
  </si>
  <si>
    <t xml:space="preserve">2024-11</t>
  </si>
  <si>
    <t xml:space="preserve">A+ Stable</t>
  </si>
  <si>
    <t xml:space="preserve">A+ Positive</t>
  </si>
  <si>
    <t xml:space="preserve">Cited by Bond Buyer Feb 2025</t>
  </si>
  <si>
    <t xml:space="preserve">https://www.bondbuyer.com/news/kbra-upgrades-alaska-municipal-bond-rating-to-aa-plus</t>
  </si>
  <si>
    <t xml:space="preserve">Aa2 Stable</t>
  </si>
  <si>
    <t xml:space="preserve">CBR rebuilt to ~$2.9B via restraint on PFD appropriations</t>
  </si>
  <si>
    <t xml:space="preserve">https://www.bondbuyer.com/news/alaska-bond-ratings-upgraded-to-aa2-from-moodys</t>
  </si>
  <si>
    <t xml:space="preserve">2024-07</t>
  </si>
  <si>
    <t xml:space="preserve">AA Positive</t>
  </si>
  <si>
    <t xml:space="preserve">ICR; cited by Bond Buyer Sep 2025</t>
  </si>
  <si>
    <t xml:space="preserve">Federal H.R.1 tax conformity could cut GF revenue ~$460M FY26</t>
  </si>
  <si>
    <t xml:space="preserve">2024-05-07</t>
  </si>
  <si>
    <t xml:space="preserve">Surpluses, high reserves</t>
  </si>
  <si>
    <t xml:space="preserve">https://www.dfa.arkansas.gov/news/sp-upgrades-its-arkansas-outlook-from-stable-to-positive/</t>
  </si>
  <si>
    <t xml:space="preserve">2025-05-20</t>
  </si>
  <si>
    <t xml:space="preserve">AA+ Stable</t>
  </si>
  <si>
    <t xml:space="preserve">$1B reserve fund, balance-sheet strength</t>
  </si>
  <si>
    <t xml:space="preserve">https://governor.arkansas.gov/news_post/arkansas-credit-rating-rises-under-gov-sanders-leadership/</t>
  </si>
  <si>
    <t xml:space="preserve">2023-05-18</t>
  </si>
  <si>
    <t xml:space="preserve">Aa2 Negative</t>
  </si>
  <si>
    <t xml:space="preserve">$31.5B shortfall, delayed tax collections</t>
  </si>
  <si>
    <t xml:space="preserve">https://www.bondbuyer.com/news/moodys-revises-california-outlook-to-negative-cites-revenue-uncertainty</t>
  </si>
  <si>
    <t xml:space="preserve">2023-12-15</t>
  </si>
  <si>
    <t xml:space="preserve">AA- Positive</t>
  </si>
  <si>
    <t xml:space="preserve">AA- Stable</t>
  </si>
  <si>
    <t xml:space="preserve">Projected $68B multiyear deficit</t>
  </si>
  <si>
    <t xml:space="preserve">https://www.bondbuyer.com/news/s-p-revises-californias-outlook-to-stable-from-positive</t>
  </si>
  <si>
    <t xml:space="preserve">2024-12-10</t>
  </si>
  <si>
    <t xml:space="preserve">Spending adjustments and revenue performance</t>
  </si>
  <si>
    <t xml:space="preserve">https://www.bondbuyer.com/news/california-bond-rating-outlook-raised-to-stable-by-moodys</t>
  </si>
  <si>
    <t xml:space="preserve">2025-09-09</t>
  </si>
  <si>
    <t xml:space="preserve">Reserves and pension contributions under fiscal guardrails</t>
  </si>
  <si>
    <t xml:space="preserve">Structural-balance policies</t>
  </si>
  <si>
    <t xml:space="preserve">https://www.bondbuyer.com/news/connecticut-takes-victory-lap-after-winning-two-upgrades</t>
  </si>
  <si>
    <t xml:space="preserve">2026-04</t>
  </si>
  <si>
    <t xml:space="preserve">Strong reserves, budget-balancing authority</t>
  </si>
  <si>
    <t xml:space="preserve">2023-02-23</t>
  </si>
  <si>
    <t xml:space="preserve">A- Stable</t>
  </si>
  <si>
    <t xml:space="preserve">Reduced liabilities, bill backlog eliminated</t>
  </si>
  <si>
    <t xml:space="preserve">https://www.civicfed.org/civic-federation/blog/state-illinois-fy2024-debt-burden-and-credit-ratings</t>
  </si>
  <si>
    <t xml:space="preserve">2023-03-15</t>
  </si>
  <si>
    <t xml:space="preserve">A3 Stable</t>
  </si>
  <si>
    <t xml:space="preserve">Improved governance, decade-high reserves</t>
  </si>
  <si>
    <t xml:space="preserve">2023-03</t>
  </si>
  <si>
    <t xml:space="preserve">BBB+ Stable</t>
  </si>
  <si>
    <t xml:space="preserve">BBB+ Positive</t>
  </si>
  <si>
    <t xml:space="preserve">Improved fiscal resilience</t>
  </si>
  <si>
    <t xml:space="preserve">2023-11-07</t>
  </si>
  <si>
    <t xml:space="preserve">First GAAP general-fund surplus since 1980s</t>
  </si>
  <si>
    <t xml:space="preserve">https://www.bondbuyer.com/news/fitch-bond-rating-upgrade-boosts-illinois-ahead-of-go-bond-sale</t>
  </si>
  <si>
    <t xml:space="preserve">2024-04-23</t>
  </si>
  <si>
    <t xml:space="preserve">A3 Positive</t>
  </si>
  <si>
    <t xml:space="preserve">Reserves at 15-year highs</t>
  </si>
  <si>
    <t xml:space="preserve">https://www.bondbuyer.com/news/moodys-revises-illinois-outlook-to-positive-rates-new-gos-a3</t>
  </si>
  <si>
    <t xml:space="preserve">2025-10-23</t>
  </si>
  <si>
    <t xml:space="preserve">A2 Stable</t>
  </si>
  <si>
    <t xml:space="preserve">Growing reserves, improved metrics</t>
  </si>
  <si>
    <t xml:space="preserve">https://www.bondbuyer.com/news/illinois-receives-bond-rating-upgrade-from-moodys</t>
  </si>
  <si>
    <t xml:space="preserve">2026-08-26</t>
  </si>
  <si>
    <t xml:space="preserve">A1 Stable</t>
  </si>
  <si>
    <t xml:space="preserve">Eight consecutive on-time balanced budgets</t>
  </si>
  <si>
    <t xml:space="preserve">A Stable</t>
  </si>
  <si>
    <t xml:space="preserve">Disciplined fiscal management (governor release)</t>
  </si>
  <si>
    <t xml:space="preserve">https://gov-pritzker-newsroom.prezly.com/illinois-scores-12th-credit-upgrade-under-gov-pritzkers-leadership</t>
  </si>
  <si>
    <t xml:space="preserve">2023-02</t>
  </si>
  <si>
    <t xml:space="preserve">Strong GF and BSF balances</t>
  </si>
  <si>
    <t xml:space="preserve">https://www.bondbuyer.com/news/federal-policy-a-factor-in-s-p-rating-outlook-cut-for-kansas</t>
  </si>
  <si>
    <t xml:space="preserve">2025-03-21</t>
  </si>
  <si>
    <t xml:space="preserve">Tax-relief package, structural imbalance</t>
  </si>
  <si>
    <t xml:space="preserve">Aa2 Positive</t>
  </si>
  <si>
    <t xml:space="preserve">~20% BSF, rising pension contributions</t>
  </si>
  <si>
    <t xml:space="preserve">2023-05-11</t>
  </si>
  <si>
    <t xml:space="preserve">Structural balance, pension funding discipline</t>
  </si>
  <si>
    <t xml:space="preserve">2023-06-29</t>
  </si>
  <si>
    <t xml:space="preserve">A Positive</t>
  </si>
  <si>
    <t xml:space="preserve">Record BSF, pension reform</t>
  </si>
  <si>
    <t xml:space="preserve">https://www.bondbuyer.com/news/kentucky-bond-rating-upgraded-by-s-p-global-ratings</t>
  </si>
  <si>
    <t xml:space="preserve">2024-09-19</t>
  </si>
  <si>
    <t xml:space="preserve">Reserves, full pension funding, manufacturing growth</t>
  </si>
  <si>
    <t xml:space="preserve">https://www.bondbuyer.com/news/kentucky-issuer-rating-upgraded-to-aa2-by-moodys</t>
  </si>
  <si>
    <t xml:space="preserve">2024-03-20</t>
  </si>
  <si>
    <t xml:space="preserve">Reserves at very strong levels</t>
  </si>
  <si>
    <t xml:space="preserve">https://www.bondbuyer.com/news/upgrade-for-louisiana-general-obligation-bonds-from-s-p</t>
  </si>
  <si>
    <t xml:space="preserve">2025-11-10</t>
  </si>
  <si>
    <t xml:space="preserve">2024 tax reform expected to close FY2026 gap</t>
  </si>
  <si>
    <t xml:space="preserve">https://www.bondbuyer.com/news/louisiana-outlook-revised-to-positive-by-fitch</t>
  </si>
  <si>
    <t xml:space="preserve">2024-05-15</t>
  </si>
  <si>
    <t xml:space="preserve">Aa1 Stable</t>
  </si>
  <si>
    <t xml:space="preserve">Reserve build, sound pension practices</t>
  </si>
  <si>
    <t xml:space="preserve">https://www.maine.gov/governor/mills/news/governor-mills-treasurer-beck-announce-moodys-has-upgraded-maines-credit-issuer-rating-aa1</t>
  </si>
  <si>
    <t xml:space="preserve">2025-08-01</t>
  </si>
  <si>
    <t xml:space="preserve">Reserves maintained, low liability burden</t>
  </si>
  <si>
    <t xml:space="preserve">https://www.maine.gov/governor/mills/news/governor-mills-treasurer-perry-announce-fitch-upgrades-maines-credit-rating-state-ends-fy2025</t>
  </si>
  <si>
    <t xml:space="preserve">2024-05-31</t>
  </si>
  <si>
    <t xml:space="preserve">Aaa Stable</t>
  </si>
  <si>
    <t xml:space="preserve">Aaa Negative</t>
  </si>
  <si>
    <t xml:space="preserve">Projected structural deficits</t>
  </si>
  <si>
    <t xml:space="preserve">https://marylandmatters.org/2025/05/14/maryland-loses-coveted-aaa-bond-rating/</t>
  </si>
  <si>
    <t xml:space="preserve">2025-05-14</t>
  </si>
  <si>
    <t xml:space="preserve">Federal-employment exposure, elevated fixed costs</t>
  </si>
  <si>
    <t xml:space="preserve">2026-05</t>
  </si>
  <si>
    <t xml:space="preserve">AAA Stable</t>
  </si>
  <si>
    <t xml:space="preserve">AAA Negative</t>
  </si>
  <si>
    <t xml:space="preserve">Structural deficits rising to $3.4B by FY30</t>
  </si>
  <si>
    <t xml:space="preserve">https://conduitstreet.mdcounties.org/2026/05/26/state-retains-aaa-rating-as-sp-lowers-outlook-to-negative/</t>
  </si>
  <si>
    <t xml:space="preserve">2024-03</t>
  </si>
  <si>
    <t xml:space="preserve">AA Negative</t>
  </si>
  <si>
    <t xml:space="preserve">Weak demographics, tax cuts, pension contributions below ADC</t>
  </si>
  <si>
    <t xml:space="preserve">https://www.bondbuyer.com/news/s-p-revises-mississippis-credit-outlook-to-negative-from-stable</t>
  </si>
  <si>
    <t xml:space="preserve">Structural balance, reserves, pension reforms</t>
  </si>
  <si>
    <t xml:space="preserve">Tax cuts plus federal Medicaid/SNAP cost shifts</t>
  </si>
  <si>
    <t xml:space="preserve">2023-12</t>
  </si>
  <si>
    <t xml:space="preserve">Aa1 Positive</t>
  </si>
  <si>
    <t xml:space="preserve">Revenue overperformance</t>
  </si>
  <si>
    <t xml:space="preserve">https://www.bondbuyer.com/news/nebraska-highway-commission-oks-states-first-highway-bonds</t>
  </si>
  <si>
    <t xml:space="preserve">Strong reserves, low fixed costs</t>
  </si>
  <si>
    <t xml:space="preserve">2023-04-06</t>
  </si>
  <si>
    <t xml:space="preserve">Economic recovery, full pension contributions</t>
  </si>
  <si>
    <t xml:space="preserve">https://www.bondbuyer.com/news/new-jersey-gets-third-ratings-upgrade-within-a-week</t>
  </si>
  <si>
    <t xml:space="preserve">2023-04-11</t>
  </si>
  <si>
    <t xml:space="preserve">Progress on long-term liabilities</t>
  </si>
  <si>
    <t xml:space="preserve">2023-04-12</t>
  </si>
  <si>
    <t xml:space="preserve">Pension funding, structural balance</t>
  </si>
  <si>
    <t xml:space="preserve">2024-08-14</t>
  </si>
  <si>
    <t xml:space="preserve">A1 Positive</t>
  </si>
  <si>
    <t xml:space="preserve">Narrowing structural gap, large reserves</t>
  </si>
  <si>
    <t xml:space="preserve">https://www.bondbuyer.com/news/new-jersey-nabs-positive-outlook-from-moodys</t>
  </si>
  <si>
    <t xml:space="preserve">2025-08-12</t>
  </si>
  <si>
    <t xml:space="preserve">Balance-sheet improvement, reduced debt/pension burden</t>
  </si>
  <si>
    <t xml:space="preserve">https://www.roi-nj.com/2025/08/12/finance/new-jerseys-bond-rating-boosted-to-a-by-sp/</t>
  </si>
  <si>
    <t xml:space="preserve">~$6.75B surplus, fifth full pension contribution</t>
  </si>
  <si>
    <t xml:space="preserve">2024-09-24</t>
  </si>
  <si>
    <t xml:space="preserve">Reserves and permanent funds growth</t>
  </si>
  <si>
    <t xml:space="preserve">https://www.bondbuyer.com/news/moodys-takes-mixed-actions-on-new-mexico-debt</t>
  </si>
  <si>
    <t xml:space="preserve">2026-01-09</t>
  </si>
  <si>
    <t xml:space="preserve">Permanent-fund income as major revenue source</t>
  </si>
  <si>
    <t xml:space="preserve">2023-12-01</t>
  </si>
  <si>
    <t xml:space="preserve">Budget management, growing reserves</t>
  </si>
  <si>
    <t xml:space="preserve">Reserves, economic diversification</t>
  </si>
  <si>
    <t xml:space="preserve">2023-07</t>
  </si>
  <si>
    <t xml:space="preserve">Cited by Bond Buyer Feb 2024</t>
  </si>
  <si>
    <t xml:space="preserve">https://www.bondbuyer.com/news/fitch-revises-oklahomas-rating-outlook-to-positive</t>
  </si>
  <si>
    <t xml:space="preserve">2023-10</t>
  </si>
  <si>
    <t xml:space="preserve">2024-02-12</t>
  </si>
  <si>
    <t xml:space="preserve">Expenditure flexibility; budgets 95% of revenue</t>
  </si>
  <si>
    <t xml:space="preserve">Conservative budgeting, strong reserves</t>
  </si>
  <si>
    <t xml:space="preserve">https://oklahoma.gov/treasurer/news-releases/state-credit-rating-upgrade-by-moody-s-ratings.html</t>
  </si>
  <si>
    <t xml:space="preserve">2025-03-26</t>
  </si>
  <si>
    <t xml:space="preserve">Consistently positive results</t>
  </si>
  <si>
    <t xml:space="preserve">https://www.bondbuyer.com/news/oklahoma-gets-bond-ratings-upgrade-to-aa-plus-from-s-p</t>
  </si>
  <si>
    <t xml:space="preserve">Low liability burden, robust operating performance</t>
  </si>
  <si>
    <t xml:space="preserve">2025-04-02</t>
  </si>
  <si>
    <t xml:space="preserve">AA+ Positive</t>
  </si>
  <si>
    <t xml:space="preserve">Reserves on track to stay above 20% of revenues</t>
  </si>
  <si>
    <t xml:space="preserve">https://www.oregon.gov/treasury/public-financial-services/Documents/oregon-school-bond-guaranty/Fitch-Rating.pdf</t>
  </si>
  <si>
    <t xml:space="preserve">2023-09-08</t>
  </si>
  <si>
    <t xml:space="preserve">Increase in budget reserves</t>
  </si>
  <si>
    <t xml:space="preserve">https://www.pa.gov/governor/newsroom/2023-press-releases/moody-s-upgrades-pennsylvania-s-rating-outlook-to--positive--tha</t>
  </si>
  <si>
    <t xml:space="preserve">2023-09-22</t>
  </si>
  <si>
    <t xml:space="preserve">Multi-year reserve building</t>
  </si>
  <si>
    <t xml:space="preserve">https://www.pa.gov/governor/newsroom/2023-press-releases/s-p-improves-pennsylvania-s-rating-outlook-to--positive---affirm</t>
  </si>
  <si>
    <t xml:space="preserve">2023-11-27</t>
  </si>
  <si>
    <t xml:space="preserve">Reserves at historic highs</t>
  </si>
  <si>
    <t xml:space="preserve">https://www.pa.gov/governor/newsroom/2023-press-releases/fitch-upgrades-pennsylvania-s-credit-rating-from--aa---to--aa---</t>
  </si>
  <si>
    <t xml:space="preserve">2024-10-08</t>
  </si>
  <si>
    <t xml:space="preserve">Budget stabilization reserves</t>
  </si>
  <si>
    <t xml:space="preserve">https://www.bondbuyer.com/news/pennsylvania-gets-upgrade-from-moodys-ahead-of-big-go-deal</t>
  </si>
  <si>
    <t xml:space="preserve">2025-11-18</t>
  </si>
  <si>
    <t xml:space="preserve">Structural imbalance, five-month budget impasse</t>
  </si>
  <si>
    <t xml:space="preserve">2023-10-13</t>
  </si>
  <si>
    <t xml:space="preserve">Prudent fiscal management</t>
  </si>
  <si>
    <t xml:space="preserve">https://treasury.ri.gov/press-releases/treasurer-diossa-announces-strong-state-bond-ratings</t>
  </si>
  <si>
    <t xml:space="preserve">2025-06-03</t>
  </si>
  <si>
    <t xml:space="preserve">Declining pension liability relative to revenue</t>
  </si>
  <si>
    <t xml:space="preserve">https://rhodeislandcurrent.com/briefs/fitch-upgrades-ri-credit-bond-ratings-ahead-of-june-9-sale/</t>
  </si>
  <si>
    <t xml:space="preserve">2026-04-24</t>
  </si>
  <si>
    <t xml:space="preserve">Structural imbalance, reserves falling to 3.4% of revenue by FY2027</t>
  </si>
  <si>
    <t xml:space="preserve">https://www.bondbuyer.com/news/moodys-revises-washington-states-outlook-to-negative</t>
  </si>
  <si>
    <t xml:space="preserve">2026-04-27</t>
  </si>
  <si>
    <t xml:space="preserve">AA+ Negative</t>
  </si>
  <si>
    <t xml:space="preserve">Budgeted drawdowns of Budget Stabilization Account</t>
  </si>
  <si>
    <t xml:space="preserve">https://www.bondbuyer.com/news/washington-receives-a-second-negative-rating-outlook-ahead-of-bond-sale</t>
  </si>
  <si>
    <t xml:space="preserve">Surpluses, ample reserve funds</t>
  </si>
  <si>
    <t xml:space="preserve">Biennium performance, growing permanent funds</t>
  </si>
  <si>
    <t xml:space="preserve">ACFR PDF (in Base Data Excel Files/Demographics/State Fiscal Strength Comparison/ACFR Files)</t>
  </si>
  <si>
    <t xml:space="preserve">Fiscal Year End</t>
  </si>
  <si>
    <t xml:space="preserve">Unit as Printed</t>
  </si>
  <si>
    <t xml:space="preserve">Net Pension Liability, Governmental $</t>
  </si>
  <si>
    <t xml:space="preserve">Net Pension Liability, Business-Type $</t>
  </si>
  <si>
    <t xml:space="preserve">Net Pension Liability, Primary Government $</t>
  </si>
  <si>
    <t xml:space="preserve">Net Pension Asset $</t>
  </si>
  <si>
    <t xml:space="preserve">NPL Source (statement or note)</t>
  </si>
  <si>
    <t xml:space="preserve">Net OPEB Liability, Governmental $</t>
  </si>
  <si>
    <t xml:space="preserve">Net OPEB Liability, Business-Type $</t>
  </si>
  <si>
    <t xml:space="preserve">Net OPEB Liability, Primary Government $</t>
  </si>
  <si>
    <t xml:space="preserve">OPEB Label</t>
  </si>
  <si>
    <t xml:space="preserve">Unrestricted Net Position, Governmental $</t>
  </si>
  <si>
    <t xml:space="preserve">Unrestricted Net Position, Primary Government $</t>
  </si>
  <si>
    <t xml:space="preserve">GF Nonspendable $</t>
  </si>
  <si>
    <t xml:space="preserve">GF Restricted $</t>
  </si>
  <si>
    <t xml:space="preserve">GF Committed $</t>
  </si>
  <si>
    <t xml:space="preserve">GF Assigned $</t>
  </si>
  <si>
    <t xml:space="preserve">GF Unassigned $</t>
  </si>
  <si>
    <t xml:space="preserve">GF Total Fund Balance $</t>
  </si>
  <si>
    <t xml:space="preserve">GF Total Revenues $</t>
  </si>
  <si>
    <t xml:space="preserve">GF Total Expenditures $</t>
  </si>
  <si>
    <t xml:space="preserve">FB Components Tie-out (should be 0)</t>
  </si>
  <si>
    <t xml:space="preserve">SNP Page</t>
  </si>
  <si>
    <t xml:space="preserve">Balance Sheet Page</t>
  </si>
  <si>
    <t xml:space="preserve">Rev/Exp Page</t>
  </si>
  <si>
    <t xml:space="preserve">Alabama.pdf</t>
  </si>
  <si>
    <t xml:space="preserve">2025-09-30</t>
  </si>
  <si>
    <t xml:space="preserve">FY2025</t>
  </si>
  <si>
    <t xml:space="preserve">thousands</t>
  </si>
  <si>
    <t xml:space="preserve">note p.121</t>
  </si>
  <si>
    <t xml:space="preserve">Net OPEB Liabilities</t>
  </si>
  <si>
    <t xml:space="preserve">SNP (PDF p.36, printed p.32) folds pension/OPEB into 'Noncurrent Liabilities: Due In More Than One Year' (gov 11,675,536; BTA 261,711). NPL and Net OPEB taken from Note 10 'Changes in Non current Liabilities' (PDF p.121, printed p.117), ending balance column; note totals (gov 12,330,166, BTA 316,032) tie to SNP noncurrent liabilities. npl_total and nopeb_total computed as gov+BTA (note gives no explicit primary-government pension row). No net pension asset line found. General Fund shows no Restricted or Committed lines (all dashes). GF Assigned is the sum of 8 purpose lines (72+11+74+5,236+299+10,297+10+288 = 16,287). Total expenditures is the line before Other Financing Sources (Uses). Plans: Employees' Retirement System / Teachers' Retirement System of Alabama; teachers' plan share not reviewed in detail.</t>
  </si>
  <si>
    <t xml:space="preserve">Alaska.pdf</t>
  </si>
  <si>
    <t xml:space="preserve">2025-06-30</t>
  </si>
  <si>
    <t xml:space="preserve">statement</t>
  </si>
  <si>
    <t xml:space="preserve">Net OPEB Asset (no OPEB liability reported; all plans in net asset position)</t>
  </si>
  <si>
    <t xml:space="preserve">Statement 1.01 spans PDF p.44 (assets) and p.45 (liabilities/net position). Net Pension Liabilities shown on statement under 'Portion Due or Payable After One Year'. No net OPEB liability on the SNP; instead a Net OPEB Asset line (gov 2,049,902; BTA 38,356; total 2,088,258) and a Net Pension Asset of 17,851 (gov). MD&amp;A p.40 states NPL includes $1.9 billion attributable to a special funding situation (state on-behalf share for PERS/TRS employers) which the Dept. of Law opines the State is not legally responsible for. MD&amp;A p.39 condensed table: Net Pension Liability 4,550 gov / 91 BTA / 4,641 total (millions) - consistent. GF fund balance lines summed by category: Nonspendable = Inventory 39,656 + Advances and Prepaid 65,504; Restricted = 4,678+18,475+46,495+37,998+6,902; Committed = 713,554+233,150+317,289+21,908+1,161,637+248,708; Assigned = 2,211+7+99. Sum ties to Total Fund Balances 5,483,474. GF expenditures exceed revenues (Permanent Fund transfers in of 3,729,583 fund the gap).</t>
  </si>
  <si>
    <t xml:space="preserve">Arizona.pdf</t>
  </si>
  <si>
    <t xml:space="preserve">2024-06-30</t>
  </si>
  <si>
    <t xml:space="preserve">FY2024</t>
  </si>
  <si>
    <t xml:space="preserve">Net OPEB liability (current portion + noncurrent portion summed)</t>
  </si>
  <si>
    <t xml:space="preserve">FY2024 report (fiscal year ended June 30, 2024). Government-wide Statement of Net Position spans PDF pp.50-52 (printed pp.45-47); liabilities section with NPL/OPEB is on PDF p.51, net position on PDF p.52. Net pension liability is shown as a separate noncurrent line (Gov 2,656,324 / BTA 1,509,892 / Total 4,166,216); a net pension asset of 5,377 (governmental) is shown under noncurrent assets. Net OPEB liability is split into 'Current portion of net OPEB liability' (9,217 / 7,315 / 16,532) and noncurrent 'Net OPEB liability' (304,691 / 234,855 / 539,546); reported figures are the sums (313,908 / 242,170 / 556,078), which match the long-term liability roll-forward in the pension/OPEB note (PDF p.120, printed p.115): OPEB Liability ending balance Gov 313,908, BTA 242,170. A separate Net OPEB asset of 170,271 total (120,777 gov / 49,494 BTA) is reported. Balance Sheet General Fund has no 'Assigned' line (only Nonspendable, Restricted, Committed, Unassigned); gf_assigned null. NPL includes the State's proportionate shares of ASRS (3,518,142), PSPRS-DPS, CORP-DCRR and EORP (160,564); the State's additional EORP nonemployer contributing entity share of 246,083 (note p.~130) is a special-funding-situation amount recorded as an EORP grant/State support -- whether it is inside the 4,166,216 statement figure is not itemized on the statement. Arizona has no separate teachers' plan (teachers are in ASRS; the state reports only its employer share). MD&amp;A cross-checks: unrestricted net position surplus $5.1 billion (matches 5,086,187) and unassigned fund balance $3.1 billion (matches 3,134,676). No unreadable pages encountered.</t>
  </si>
  <si>
    <t xml:space="preserve">Arkansas.pdf</t>
  </si>
  <si>
    <t xml:space="preserve">Other postemployment benefits liability (current + noncurrent)</t>
  </si>
  <si>
    <t xml:space="preserve">Source is Arkansas.txt.ocr (OCR of statement pages only; PDF pages 41-42 SNP, 49-50 Balance Sheet, 51-52 Rev/Exp; printed page numbers 18-19, 26, 28). OCR renders some commas as periods (e.g. 'Unrestricted 3.353.426 2.698.081 6,051,507') - read as 3,353,426 / 6,051,507. Net pension liability (OCR: 'Net pension lability') is a noncurrent line only. OPEB liability shown in both current (gov 67,178; BTA 5,203; total 72,381) and noncurrent (gov 1,339,500; BTA 106,838; total 1,446,338) sections; reported figures are the sums; gov sum 1,406,678 ties to the reconciliation line 'Other postemployment benefits liability (1,406,678)'. Arkansas reports a single 'Governmental Fund' (General Fund column) rather than multiple governmental funds. GF Nonspendable = Prepaid items 35,318 + Inventories 99,667 + Long term loans 6,532 + Long term leases 330. Components tie to total fund balance 11,473,060.</t>
  </si>
  <si>
    <t xml:space="preserve">California.pdf</t>
  </si>
  <si>
    <t xml:space="preserve">Net other postemployment benefits liability</t>
  </si>
  <si>
    <t xml:space="preserve">SNP spans PDF p.52 (assets) through p.54 (net position); pension and OPEB liabilities are on p.53 under Noncurrent liabilities, Unrestricted on p.54. MD&amp;A condensed table (PDF p.43, in millions) shows Net pension liability 72,758 gov / 9,016 BTA / 81,774 total - consistent. State's NPL includes its share as nonemployer contributing entity in the CalSTRS special funding situation (notes p.102-103). No net pension asset line on the SNP. Total expenditures 221,826,907 is the line immediately before 'Excess (deficiency) of revenues over (under) expenditures' and other financing sources.</t>
  </si>
  <si>
    <t xml:space="preserve">Colorado.pdf</t>
  </si>
  <si>
    <t xml:space="preserve">Other Postemployment Benefits (current + noncurrent)</t>
  </si>
  <si>
    <t xml:space="preserve">Unit printed as '(Dollars in Thousands)'. Net Pension Liability is a separate noncurrent line on the SNP. 'Other Postemployment Benefits' appears under both Current Liabilities (BTA 21,290 only) and Noncurrent Liabilities (gov 103,371; BTA 1,749,090; total 1,852,461); reported figures are the sums. Business-type activities include the state's higher-education institutions, which explains the large BTA pension/OPEB shares (PERA plans). No net pension asset line. General Fund Unassigned is negative (823,686); GF Nonspendable = Inventories 24,495 + Prepaids 68,678. Components tie to Total Fund Balances 3,786,963. Revenues include a TABOR Excess Revenue line of (129,536) netted within revenues.</t>
  </si>
  <si>
    <t xml:space="preserve">Connecticut.pdf</t>
  </si>
  <si>
    <t xml:space="preserve">note p.92</t>
  </si>
  <si>
    <t xml:space="preserve">Net OPEB Liability (Note 13)</t>
  </si>
  <si>
    <t xml:space="preserve">SNP (PDF p.38-39) folds pension and OPEB into 'Non-Current Portion of Long-Term Obligations' (gov 81,165,245; BTA 1,494,644). Figures taken from Note 16 Long-Term Liabilities (PDF p.92, printed p.88), ending balance column: Net Pension Liability (Note 10) 34,786,236 and Net OPEB Liability (Note 13) 19,167,151, governmental activities only; the business-type schedule lists no pension or OPEB rows, so BTA reported as 0. Cross-checks: reconciliation p.42 shows Net pension liability (34,786,236) and Net OPEB liability (19,167,151); MD&amp;A p.32 (millions) shows 34,786 and 19,167. Note 10 p.76 breakdown: SERS 18,968,706 + TRS 15,771,213 + JRS 234,111 = 34,786,236 - so the state's share (as sole nonemployer contributor) of the Teachers' Retirement System IS included. Note 13 p.84-86: State Employee OPEB Plan 16,151,526 + Retired Teachers Healthcare Plan (RTHP) 3,235,218 = 19,167,151 (teachers' OPEB included). GF Restricted: none; GF Committed = Continuing Appropriations 439,403 + Budget Reserve Fund 4,826,549; Assigned = Surplus Transfer to Next Fiscal Year 150,000; Unassigned is a deficit (1,464,828). Components tie to Total Fund Balances 4,032,245.</t>
  </si>
  <si>
    <t xml:space="preserve">Delaware.pdf</t>
  </si>
  <si>
    <t xml:space="preserve">Net OPEB Liability, Due In More Than One Year</t>
  </si>
  <si>
    <t xml:space="preserve">Statement of Net Position (PDF p.41, printed p.22) shows NPL and Net OPEB Liability as separate 'Due In More Than One Year' lines; no current portion shown. Net Pension Asset of 12,047 (governmental activities; total column 12,047) shown under Restricted Assets. Delaware's pension plans (DPERS State Employees' Plan etc.) cover state employees and public school teachers, so teachers are included in the state's NPL. MD&amp;A p.30 cross-check: Unrestricted Deficit (5,284,640) gov / (5,629,425) total, matches. All statement pages readable.</t>
  </si>
  <si>
    <t xml:space="preserve">Florida.pdf</t>
  </si>
  <si>
    <t xml:space="preserve">note p.178 (gov) / p.180 (BTA)</t>
  </si>
  <si>
    <t xml:space="preserve">Other postemployment benefits (Note 14 long-term liabilities table); total OPEB liability (unfunded plan) per Note 9</t>
  </si>
  <si>
    <t xml:space="preserve">SNP (PDF p.28, printed p.26) folds pension and OPEB into 'Long-term liabilities: Due within one year / Due in more than one year'. NPL and OPEB taken from Note 14 Changes in Long-Term Liabilities: governmental activities table PDF p.178 ('Pension liability' 8,966,925 balance June 30, 2025, of which 31,716 due within one year; 'Other postemployment benefits' 6,873,012, of which 191,033 current); business-type table PDF p.180 ('Pension liability' 175,309; 'Other postemployment benefits' 188,992). npl_total and nopeb_total are the sums (9,142,234 and 7,062,004) - not printed as a primary-government total in Note 14. Cross-checks: Note 9 pension (PDF p.152) shows the State's proportionate share of NPL as $9,143,449,806 (FRS 6,496,806,271 + HIS 2,133,034,549 + National Guard 513,608,986; in dollars; this differs from the Note 14 primary-government sum of 9,142,234 thousand by about 1,216 thousand, presumably a small component-unit or internal-service allocation difference). Note 9 OPEB (PDF p.159) states primary government total OPEB liability of $7,080,771,375 (dollars) vs Note 14 sum 7,062,004 thousand. Florida's FRS share is the State's own employer share (state agencies/universities are separate employers; school district teachers are NOT included in the state's NPL). GF balance sheet has no Assigned line (Nonspendable is a single line 'Inventory and prepaid items'). MD&amp;A p.21 (in millions): Unrestricted 10,151 gov / 11,246 total, consistent. All statement pages readable.</t>
  </si>
  <si>
    <t xml:space="preserve">Georgia.pdf</t>
  </si>
  <si>
    <t xml:space="preserve">Net OPEB Liability (noncurrent); governmental activities show '—' and instead a Net OPEB Asset</t>
  </si>
  <si>
    <t xml:space="preserve">SNP spans PDF pp.52-53 (printed pp.30-31); liabilities/net position on p.53. NPL and Net OPEB Liability are separate noncurrent lines; Note 9 (p.143) long-term liabilities table does not include pension/OPEB, so no current portion. Net Pension Asset 107,822 gov / 13,376 BTA / 121,198 total and Net OPEB Asset 675,839 gov / 56,388 BTA / 732,227 total are shown under Restricted Assets (p.52). Governmental activities Net OPEB Liability is '—' (reported as 0); the 2,903,672 BTA net OPEB liability is the Board of Regents plan. Large BTA NPL (4,323,810) reflects the University System (Board of Regents) as business-type activity; State's TRS share is as employer (16.32%, $4.1B) plus 0.19% for school support personnel - the State is NOT the nonemployer contributing entity for local school district teachers, so most TRS liability is excluded. GF balance sheet groups Committed/Assigned/Unassigned under an 'Unrestricted' subheading. MD&amp;A p.35 cross-check: Unrestricted 10,895,641 gov / 9,456,830 total. All statement pages readable.</t>
  </si>
  <si>
    <t xml:space="preserve">Hawaii.pdf</t>
  </si>
  <si>
    <t xml:space="preserve">Net other postemployment benefits liability (Due in more than one year)</t>
  </si>
  <si>
    <t xml:space="preserve">SNP spans PDF pp.37-38 (printed pp.30-31); NPL and net OPEB liability are separate lines under 'Due in more than one year'; no net pension asset line. General Fund balance sheet shows no Nonspendable line at all and '-' for Restricted and Committed (reported as null; General Fund fund balance = Assigned 1,512,789 + Unassigned 2,690,880 = 4,203,669). Hawaii ERS covers state and county employees including DOE teachers, so teachers are included in the State's NPL. MD&amp;A p.25 cross-check: 'postemployment benefit liability of $3.7 billion and net pension liability of $7.2 billion' (governmental activities), consistent. Revenue statement shows a 'Adjustment for change in reporting entity' restating beginning GF balance (+5,132). All statement pages readable.</t>
  </si>
  <si>
    <t xml:space="preserve">Idaho.pdf</t>
  </si>
  <si>
    <t xml:space="preserve">note p.128</t>
  </si>
  <si>
    <t xml:space="preserve">Total OPEB Liability (Note 13F long-term liabilities table)</t>
  </si>
  <si>
    <t xml:space="preserve">SNP (PDF p.30, printed p.17) folds pension/OPEB into 'Long-Term Liabilities: Due Within One Year / Due in More Than One Year'. Figures taken from Note 13F Changes in Long-Term Liabilities (PDF p.128, printed p.115): governmental 'Net Pension Liability' 740,858 and 'Total OPEB Liability' 27,604; business-type 'Net Pension Liability' 116,143 and 'Total OPEB Liability' 58,768. Totals (857,001 and 86,372) are sums, not printed. The note's footnote says these FY25 pension/OPEB balances do NOT tie exactly to Notes 8/9 and the SNP because State Bar, Dairy Commission and Potato Commission report on different year-ends. Note 8 (p.99) says the State's PERSI Base Plan proportionate share is $839.6 million (22.4%) - PERSI also covers school districts as separate employers, so teachers are NOT in the State's share. Idaho also reports net OPEB assets (Sick Leave Insurance Reserve Fund proportionate share (142,024) p.116; University of Idaho plan (15,590) p.112) that are not in the long-term liabilities table. GF Nonspendable = Inventories and Prepaid Items 27,361 + Noncurrent Receivables 25 (Permanent Trusts line blank for GF). MD&amp;A p.23 cross-check: Unrestricted 3,314,100 gov / 3,746,955 total. All statement pages readable.</t>
  </si>
  <si>
    <t xml:space="preserve">Illinois.pdf</t>
  </si>
  <si>
    <t xml:space="preserve">note p.104 (gov) / p.105 (BTA); reconciliation Table 16-15 p.148</t>
  </si>
  <si>
    <t xml:space="preserve">OPEB liability (note 17) - Note 8 long-term obligations table; total OPEB liability for unfunded State plan plus proportionate share of net OPEB liability for TRIP/CIP</t>
  </si>
  <si>
    <t xml:space="preserve">SNP spans PDF pp.42-43 (printed pp.32-33); liabilities/net position on p.43. SNP folds pension/OPEB into 'Long-term obligations: Due within one year / Due subsequent to one year'. NPL and OPEB from Note 8 Changes in Long-Term Obligations: Table 8-1 governmental (PDF p.104) 'Net pension liability (note 16)' 149,197,225 and 'OPEB liability (note 17)' 24,038,521 (958,935 due within one year); Table 8-2 business-type (PDF p.105): Water Revolving Fund NPL 60,160 + Nonmajor Enterprise NPL 147,837 = 207,997; OPEB 21,278 + 47,930 = 69,208. Totals are sums; Table 16-15 (p.148) reconciles NPL: gov 149,197,225 + BTA 207,997 = primary government 149,405,222 (MD&amp;A p.16/p.30: 'net pension liability totaling $149.405 billion'; 'OPEB liability totaling $24.108 billion' - both match). NPL by plan (gov): GARS 282,301; JRS 1,759,050; SERS 32,070,064; TRS 84,854,902; SURS 30,230,908 - the State's share of the Teachers' Retirement System and SURS IS included (State is the primary contributor). GF balance sheet: Nonspendable = long-term loans/notes 3,306 + inventories 61,844 = 65,150; no Assigned line; Unassigned is a deficit (2,790,917). Reconciliation p.47 cross-check: Net pension liability (149,197,225), OPEB liability (24,038,521). All statement pages readable.</t>
  </si>
  <si>
    <t xml:space="preserve">Indiana.pdf</t>
  </si>
  <si>
    <t xml:space="preserve">note p.148</t>
  </si>
  <si>
    <t xml:space="preserve">Net OPEB liability</t>
  </si>
  <si>
    <t xml:space="preserve">SNP (pp.43-44) folds pension/OPEB into 'Long-term liabilities: Due within 1 year / Due in more than 1 year'; NPL and net OPEB liability taken from Note IV(I) Long-Term Obligations table p.148 (Governmental and Business-type activities rows). npl_total and nopeb_total are sums of the two columns (no primary-government total column in that note). Net pension assets (230 gov) and net OPEB assets (15,841 gov) are separate asset lines on SNP p.43. MD&amp;A p.38 (in millions) cross-check: NPL 5,976.4 gov / 8.4 BTA / 5,984.8 total; net OPEB 54.6 / 0.2 / 54.8. Governmental NPL is dominated by the State's obligation for the Teachers' Retirement Fund Pre-1996 account (INPRS). Unrestricted net position BTA = 74,149.</t>
  </si>
  <si>
    <t xml:space="preserve">Iowa.pdf</t>
  </si>
  <si>
    <t xml:space="preserve">SNP spans pp.38-39; NPL shown as single noncurrent line p.39. OPEB shown as current (10,300 gov / 12,881 BTA / 23,181 total) plus noncurrent (152,676 / 186,394 / 339,070); reported figures are the sums; total 362,251 agrees with Note total OPEB liability p.124. Net pension asset 15,794 gov + 324 BTA = 16,118 (noncurrent asset line p.38). General Fund balance sheet has NO Assigned line (Nonspendable, Restricted, Committed, Unassigned only); Unassigned is negative (621,748). Revenues statement shows GROSS REVENUES 26,648,950 less revenue refunds 2,397,274 = NET REVENUES 24,251,676; gf_total_revenues uses NET REVENUES. IPERS covers teachers, but the State reports only its own proportionate share as employer (no special-funding teachers' share).</t>
  </si>
  <si>
    <t xml:space="preserve">Kansas.pdf</t>
  </si>
  <si>
    <t xml:space="preserve">Total OPEB liability</t>
  </si>
  <si>
    <t xml:space="preserve">SNP p.35 folds pension/OPEB into 'Noncurrent liabilities: Due within one year / Due in more than one year'. NPL and Total OPEB liability taken from Note III.I Long-term Obligations summary table p.92 (columns Governmental / Business-type / Component Units / Total; the Total column includes component units, so npl_total and nopeb_total here are gov + BTA sums: 2,063,946+5,571 and 37,731+73). Same figures appear in the Balance Sheet reconciliation p.39 (gov). Governmental NPL includes the State's share of KPERS as nonemployer contributing entity for school districts (pension note p.118: employer 1,445,160 + nonemployer 624,356). Kansas OPEB plans are unfunded so the label is Total OPEB liability. General Fund balance sheet shows only Nonspendable: Inventory 7,770 and Unassigned 4,573,048 (no Restricted/Committed/Assigned lines for the General Fund; zeros). Unrestricted net position BTA is (1,424).</t>
  </si>
  <si>
    <t xml:space="preserve">Kentucky.pdf</t>
  </si>
  <si>
    <t xml:space="preserve">note p.163</t>
  </si>
  <si>
    <t xml:space="preserve">Net OPEB liabilities</t>
  </si>
  <si>
    <t xml:space="preserve">SNP p.36 folds pension/OPEB into 'Noncurrent liabilities: Due within one year / Due in more than one year (Note 16)'. NPL and net OPEB liabilities taken from Note 16 changes-in-long-term-liabilities table p.163 (Governmental Activities and Business-Type Activities sections; totals are sums of the two). Governmental NPL includes the Commonwealth's special-funding-situation share of the Kentucky Teachers' Retirement System (KTRS special funding NPL 16,460,512 at 96.02% proportion, note p.120) plus KERS Non-Hazardous (80.58% of 9,682,240), KERS Hazardous, KSPRS, and KTRS employer share. KJRS and KLRS are in net pension ASSET positions (103,093 and 34,701, note p.120) but no separate net pension asset line appears on the SNP. General Fund balance sheet: Restricted and Committed lines are blank (—) for the General Fund. MD&amp;A p.28 condensed SNP cross-check: unrestricted (23,764,834) gov / (23,781,059) total.</t>
  </si>
  <si>
    <t xml:space="preserve">Louisiana.pdf</t>
  </si>
  <si>
    <t xml:space="preserve">OPEB liability (current + noncurrent; total OPEB liability, plans unfunded)</t>
  </si>
  <si>
    <t xml:space="preserve">SNP pp.50-51 shows NET PENSION LIABILITY as a noncurrent line only. OPEB LIABILITY is shown under both 'due within one year' (227,418 gov / 11,671 BTA / 239,089 total) and 'due in more than one year' (5,280,545 / 316,918 / 5,597,463); reported figures are the sums. OPEB plans (OGB and LSU) have no trust, so the amount is a total OPEB liability (Note 7 p.121: OGB total OPEB liability 7,763,040 incl. component units). NPL per Note 6 p.113 comprises the entire NPL of the single-employer LSPRS plus the State's proportionate share of cost-sharing plans (LASERS, TRSL, etc.), measured June 30, 2024. Louisiana's General Fund statement shows no tax revenue: taxes (14,136,692) are recorded in the Bond Security &amp; Redemption Fund and transferred in; General Fund revenue is mostly intergovernmental (federal), and General Fund expenditures (39,246,140) far exceed General Fund revenues (22,780,529), balanced by transfers in of 18,327,777. Unrestricted net position BTA = 776,224.</t>
  </si>
  <si>
    <t xml:space="preserve">Maine.pdf</t>
  </si>
  <si>
    <t xml:space="preserve">Other Post-Employment Benefits (current + long-term)</t>
  </si>
  <si>
    <t xml:space="preserve">SNP spans pp.48-49; Net Pension Liability is a Long-Term Liabilities line on p.49. 'Other Post-Employment Benefits' appears under Current Liabilities (883 gov / - BTA / 883 total) and Long-Term Liabilities (1,252,707 / 4,734 / 1,257,441); reported figures are the sums. Maine's OPEB mixes net OPEB liabilities (trust-funded plans) and total OPEB liability (unfunded plans) per notes pp.108-116. 'Pension Assets' 14,217 gov shown as a restricted noncurrent asset p.48. Governmental NPL includes the State's proportionate share of MainePERS State Employee and Teacher (SET) Plan, in which the State is a nonemployer contributing entity for teachers (note p.100). General Fund Nonspendable = 'Inventories &amp; Prepaid Items' 3,912 (Permanent Fund Principal line is zero for General Fund).</t>
  </si>
  <si>
    <t xml:space="preserve">Maryland.pdf</t>
  </si>
  <si>
    <t xml:space="preserve">note p.96 (gov) / p.101 (BTA)</t>
  </si>
  <si>
    <t xml:space="preserve">Net other post employment benefits liability</t>
  </si>
  <si>
    <t xml:space="preserve">SNP (p.43-44) folds pension/OPEB into 'Other noncurrent liabilities: Due in more than one year' (gov 34,187,737). Figures taken from Note 13 Long-Term Obligations: governmental activities table p.96, business-type table p.101; BTA table has no OPEB line (BTA OPEB = 0 by absence). Total NPL 23,010,913 = 22,618,054 + 392,859 (computed). Gov NPL includes MSRPS proportionate share plus MTA Pension Plan (651,188); gov OPEB 10,097,935 = State Employee &amp; Retiree Health plan 9,355,469 + MTA OPEB 742,466 (p.116-119). Pension note p.111 text is internally inconsistent (states gov activities $23,010,913 and total $24,377,564) - long-term note used. State's NPL INCLUDES the Teachers Retirement and Pension System (special funding situation; TRS NPL $13,591,897 per p.111). MD&amp;A p.36: NPL increase $2,434M and OPEB decrease $2,029M agree with note changes. GF Assigned shown as dash (0); GF Unassigned is a deficit (904,837).</t>
  </si>
  <si>
    <t xml:space="preserve">Massachusetts.pdf</t>
  </si>
  <si>
    <t xml:space="preserve">SNP p.48-49 shows NPL and net OPEB liability as separate noncurrent lines (no current portion). Commonwealth NPL includes SERS, MTRS (teachers) and BRS-Teachers special funding situation (Boston teachers) per pension note. GF Nonspendable and Restricted shown as dashes (0). Fund balance line label on statement is 'Fund balances' (total). Balance sheet 'Nonspendable' label rendered with stray characters in text extraction.</t>
  </si>
  <si>
    <t xml:space="preserve">Michigan.pdf</t>
  </si>
  <si>
    <t xml:space="preserve">note p.130 (Note 15, in millions)</t>
  </si>
  <si>
    <t xml:space="preserve">SNP (p.35-36, in thousands) folds pension/OPEB into 'Noncurrent portion of other long-term obligations (Note 15)' (gov 8,170,567; BTA 75,478). Note 15 table (p.130) is printed IN MILLIONS to one decimal: NPL gov 4,801.5, BTA 28.4; net OPEB gov 1,736.4, BTA 9.6; values above converted to thousands (x1000), so precision is +/-50 thousand; totals computed. Net pension asset: JRS $29.4 million (p.106, 'net pension asset of $29.4 million for JRS'); OPEB also has JRS net OPEB asset $6.9 million (p.115). Note 15 OPEB figure includes PELIB (Postemployment Life Insurance Benefit, total liability 1,082.6M p.119) plus SERS/SPRS/LRS net OPEB 670.5M. State is NOT an employer in MPSERS (public school employees); teachers' plan not included (p.102 footnote). Reconciliation p.42 shows NPL (4,607,943) and net OPEB (1,668,329) for governmental funds only (excludes internal service funds). Balance sheet p.41 General Fund; unassigned references Note 22.</t>
  </si>
  <si>
    <t xml:space="preserve">Minnesota.pdf</t>
  </si>
  <si>
    <t xml:space="preserve">Other Postemployment Benefits (current p.50 + noncurrent p.51 summed)</t>
  </si>
  <si>
    <t xml:space="preserve">SNP spans p.50-51. NPL shown only as noncurrent line (p.51). OPEB shown as current 'Other Postemployment Benefits' (p.50: gov 41,214; BTA 6,745; total 47,959) and noncurrent (p.51: gov 681,966; BTA 97,174; total 779,140); reported values are the sums. Unrestricted net position is POSITIVE for both gov and total. Revenue statement labels the total line 'Net Revenues' (revenues net of refunds), not 'Total Revenues'. No net pension asset line found on SNP. State's NPL relates to MSRS/PERA plans where state is employer; TRA (teachers) is administered by the state as a fiduciary fund but no special-funding share found in notes.</t>
  </si>
  <si>
    <t xml:space="preserve">Mississippi.pdf</t>
  </si>
  <si>
    <t xml:space="preserve">Net other postemployment benefit liability (current + noncurrent summed)</t>
  </si>
  <si>
    <t xml:space="preserve">Fiscal 2024 report. SNP spans p.34-36. NPL noncurrent only. OPEB shown current (gov 4,892; BTA 4; total 4,896) and noncurrent (gov 112,839; BTA 1,085; total 113,924), summed. Unrestricted on p.36. Balance sheet p.40 has only General and Permanent funds as major; General Fund fund balance classifications are split by purpose and summed: Nonspendable = Inventories 46,971 + Prepaid items 11,620; Restricted = 9 purpose lines (770,143+337,617+1,558,083+133,113+2,050,456+64,664+835,264+523,691+343,072); Committed = 8 lines (862,191+4,340+118,886+74,346+375,499+371+658,930+834,362); Assigned = 22,292+3,676+3,270; sums tie to Total Fund Balances 9,723,009. PERS of Mississippi cost-sharing plan (state share).</t>
  </si>
  <si>
    <t xml:space="preserve">Missouri.pdf</t>
  </si>
  <si>
    <t xml:space="preserve">note p.120 (Note 10)</t>
  </si>
  <si>
    <t xml:space="preserve">Net Other Postemployment Benefit Obligation</t>
  </si>
  <si>
    <t xml:space="preserve">SNP p.34 folds pension/OPEB into 'Long-Term Liabilities: Due Within One Year / Due in More Than One Year (Note 10)'. Figures from Note 10 Changes in Long-Term Liabilities (p.120, in thousands), June 30, 2025 balance column; totals computed (8,626,947+47,575; 2,244,129+10,276). Note 10 shows OPEB 'Due Within One Year' 29,096 for gov. Reconciliation p.39 shows governmental-funds-only NPL (8,425,427) and net OPEB obligation (2,198,811), excluding internal service funds. No net pension asset line found. State's NPL is MOSERS/MPERS/other state plans; PSRS/PEERS (teachers) is not a state employer plan and is not included. Balance sheet p.38 has an eliminations column; General Fund column used.</t>
  </si>
  <si>
    <t xml:space="preserve">Montana.pdf</t>
  </si>
  <si>
    <t xml:space="preserve">Total OPEB liability (Note 7)</t>
  </si>
  <si>
    <t xml:space="preserve">SNP shows NPL and Total OPEB liability as separate lines under Long-term liabilities (Note 11). Net pension asset 65,226 (governmental) shown on SNP. Unrestricted net position on SNP p.37. General fund Restricted is shown as em-dash (zero). Balance sheet and SREC general fund column on p.42/46 with totals continued on p.43/47. Montana's NPL includes its proportionate share of PERS and TRS (Teachers' Retirement System) per Note 6 (not separately verified in the note table).</t>
  </si>
  <si>
    <t xml:space="preserve">Nebraska.pdf</t>
  </si>
  <si>
    <t xml:space="preserve">Total OPEB Liability</t>
  </si>
  <si>
    <t xml:space="preserve">SNP shows Net Pension Liability and Total OPEB Liability as separate lines under Long-Term Liabilities; BTA columns are dashes (zero). Net Pension Asset 155,718 (governmental) on SNP. Nonspendable for the General Fund is split into 'Inventories and Prepaid Items' (2,645) and 'Endowment Principal' (– for General Fund), so GF nonspendable = 2,645. Nebraska does not participate in a teachers' plan at the state level (school employees plan is a cost-sharing plan where the State is a nonemployer contributing entity; not verified in the note).</t>
  </si>
  <si>
    <t xml:space="preserve">Nevada.pdf</t>
  </si>
  <si>
    <t xml:space="preserve">thousands for SNP (pp.35-36); DOLLARS for governmental fund Balance Sheet (p.39) and SREC (p.41)</t>
  </si>
  <si>
    <t xml:space="preserve">Net OPEB liability (current portion 29,443 gov on p.35 + noncurrent 797,481 gov / 16,185 BTA on p.36; summed)</t>
  </si>
  <si>
    <t xml:space="preserve">Fiscal 2024 report. UNIT MISMATCH: the government-wide SNP is 'Expressed in Thousands' but the governmental funds Balance Sheet and SREC are in whole dollars (no unit caption) - gf_* figures are in dollars. SNP spans p.35-36; NPL appears only in 'Portion due or payable after one year' (p.35); Net OPEB liability appears both current (p.35) and noncurrent (p.36) and is summed here. Unrestricted net position line is 'Unrestricted (deficit)' p.36. General Fund has NO 'Assigned' line on the balance sheet; Unassigned is a deficit (674,753,420). No net pension asset line on SNP. Nevada PERS NPL only (no separate teachers' plan).</t>
  </si>
  <si>
    <t xml:space="preserve">New Hampshire.pdf</t>
  </si>
  <si>
    <t xml:space="preserve">Other Postemployment Benefits Payable (current portion 58,611 gov + noncurrent 1,247,307 gov / 63,962 BTA; summed)</t>
  </si>
  <si>
    <t xml:space="preserve">SNP spans p.36-37; liabilities/net position on p.37. OPEB is labelled 'Other Postemployment Benefits Payable' with a current portion (58,611 gov) and noncurrent portion (1,247,307 gov / 63,962 BTA), summed here; noncurrent-only would be 1,247,307 / 63,962 / 1,311,269. Unrestricted Net Position (Deficit) is negative. General Fund Nonspendable = 'Inventories' 27,213 (Permanent Fund Principal line is blank for GF). General Fund Unassigned is shown only as 'Revenue Stabilization' 225,208 (the 'Other' unassigned line is blank for GF). NH NPL is the State's proportionate share of NHRS (which includes teachers as a member group); not separately verified in note.</t>
  </si>
  <si>
    <t xml:space="preserve">New Jersey.pdf</t>
  </si>
  <si>
    <t xml:space="preserve">dollars</t>
  </si>
  <si>
    <t xml:space="preserve">OPEB liability</t>
  </si>
  <si>
    <t xml:space="preserve">Statements are in whole dollars (no unit caption). SNP spans p.44-45; 'Net pension assets' 3,392,969 (governmental) is on p.44; NPL and OPEB liability under Noncurrent Liabilities on p.45 with BTA shown as '-'. Unrestricted net position is a deficit (174.1 billion) for governmental activities; BTA unrestricted is '-'. General Fund has NO 'Assigned' line. NJ NPL includes the State's share of TPAF (teachers) plus PERS, PFRS, SPRS, JRS; note p.127 reconciles 'Net Pension Liability per Statement of Net Position $77,460,398,549'.</t>
  </si>
  <si>
    <t xml:space="preserve">New Mexico.pdf</t>
  </si>
  <si>
    <t xml:space="preserve">Net OPEB Liability</t>
  </si>
  <si>
    <t xml:space="preserve">SNP spans p.37-38 (Net Pension Assets 32,300 governmental on p.37; NPL/Net OPEB Liability under Noncurrent Liabilities on p.38). Unrestricted (Deficit) is negative for both governmental and BTA. Balance sheet General column on p.41 (continued p.42 with nonmajor/total); GF Unassigned line is labelled 'Unassigned (Deficit)' but positive for the General Fund. SREC General column p.44 (continued p.45). Large BTA NPL/OPEB reflects the state universities/enterprise activities' share. NM NPL is the State's share of PERA and ERB (Educational Retirement Board, the teachers' plan) per notes; not separately verified in note table.</t>
  </si>
  <si>
    <t xml:space="preserve">New York.pdf</t>
  </si>
  <si>
    <t xml:space="preserve">millions</t>
  </si>
  <si>
    <t xml:space="preserve">Statement of Net Position p.40 shows NPL and net OPEB liability as separate lines under 'Long-term liabilities: Due in more than one year'. No net pension asset for the primary government (line shows '-' for PG; 42 is component units only); a net OPEB ASSET of 155 (BTA) is shown. Unrestricted line is labelled 'Unrestricted deficits'. Balance sheet has no Nonspendable line for any fund. Governmental NPL = State's proportionate share of ERS (~$5.6B) and PFRS; BTA NPL includes SUNY (ERS, PFRS, NYSTRS ~$11M, Upstate plan), CUNY and Lottery; note p.152 reconciles 6,516 + 6 + 1,006 + 523 = 8,051. Note p.121-122 long-term liability tables agree (gov 6,516; BTA 1,535). Reconciliation p.43 confirms NPL (6,516) and OPEB (48,840) for governmental activities. FY ends March 31.</t>
  </si>
  <si>
    <t xml:space="preserve">North Carolina.pdf</t>
  </si>
  <si>
    <t xml:space="preserve">note p.118</t>
  </si>
  <si>
    <t xml:space="preserve">SNP (p.54-55, Exhibit A-1) folds pension and OPEB into 'Long-term liabilities (Note 8): Due in more than one year'; figures taken from Note 8A Changes in Long-Term Liabilities table p.118 (governmental row labelled 'Pension liability (Note 12)' 3,799,342, of which 27,825 due within one year; BTA 'Net pension liability (Note 12)' 53,831). Note 12 p.149 shows the primary-government total pension liability 3,853,173 = proportionate share of NPL for TSERS 3,302,838 + Consolidated Judicial 208,481 + Legislative 1,146 (= 3,512,465 net pension liability) PLUS Special Separation Allowance (GASB 73 unfunded total pension liability) 340,708. So npl_total includes 340,708 of SSA total pension liability; strictly-NPL total is 3,512,465. Net pension asset 41,734 and net OPEB asset 6,366 (gov 6,266 + BTA 100) shown on SNP p.54. TSERS includes teachers; the state's share reported here is the primary government's proportionate share only (UNC system, community colleges reported as component units). Unrestricted net position is positive. Statement pages headed '(Dollars in Thousands)'.</t>
  </si>
  <si>
    <t xml:space="preserve">North Dakota.pdf</t>
  </si>
  <si>
    <t xml:space="preserve">Statements are in whole dollars (no 'in thousands' caption). SNP spans p.39 (assets) and p.40 (liabilities/net position); NPL and Net OPEB Liability are separate lines under Long-Term Liabilities. Net pension asset shown as 'Pension Assets' 12,528,532 (governmental) on p.39. SNP Total column does not crossfoot for internal balances/total liabilities because some BTAs have different fiscal year-ends (footnote on p.39). General Fund Nonspendable is split: Inventory 5,578,582 + Prepaid Expenditures 7,581,870 = 13,160,452 (summed). General Fund shows '—' for Restricted and Assigned (reported as null). Reconciliation p.46 shows governmental-fund-level NPL 739,581,455 (excludes internal service funds). Plans: NDPERS and TFFR (teachers) — state share of TFFR presumably included via proportionate share; not verified in the note.</t>
  </si>
  <si>
    <t xml:space="preserve">Ohio.pdf</t>
  </si>
  <si>
    <t xml:space="preserve">note p.154</t>
  </si>
  <si>
    <t xml:space="preserve">SNP p.42-43 folds pension/OPEB into 'Other Noncurrent Liabilities: Due in More Than One Year'. Figures from Note 10 summary p.148 and the Changes in Noncurrent Liabilities table p.154 (Net Pension Liability gov 5,154,573; BTA 331,154; Net OPEB Liability gov 117,969; BTA none). Note p.148 text: NPL $5.49B ($5.15B governmental, $331.2M BTA); net OPEB liability $118M all governmental (SHPRS); OPERS and STRS produce net OPEB ASSETS. SNP p.42 shows a combined asset line 'Pension and OPEB Assets, Net' 450,814 gov / 31,923 BTA / 482,737 total — Note 9 (p.114) says net OPEB assets total $482.7M, so the net pension asset is effectively zero (npa_total left null). Plans: OPERS, STRS Ohio (teachers; state's share via its own employees), SHPRS. GF Assigned (10,952,817) is much larger than Unassigned. Governmental funds statements span two facing pages (p.46-47 and p.50-51); General Fund column is on p.46/p.50.</t>
  </si>
  <si>
    <t xml:space="preserve">Oklahoma.pdf</t>
  </si>
  <si>
    <t xml:space="preserve">Net Other Postemployment Benefit Liability</t>
  </si>
  <si>
    <t xml:space="preserve">Fiscal 2024 report (June 30, 2024). Government-Wide Statement of Net Position spans p.55 (assets) and p.56 (liabilities/net position, '(expressed in thousands)'); NPL and Net OPEB liability are separate noncurrent lines. Net Pension Asset 164 (governmental) and Net OPEB Asset 94,619 total (gov 94,456 / BTA 163) on p.55. Reconciliation p.62 confirms governmental NPL (747,658) and OPEB liability (216,580). Note 5 long-term liability table p.114 shows governmental 'Pension Liabilities' ending 747,658. General Fund Assigned shows '-' (null). Oklahoma's Teachers' Retirement System: the state's reported NPL is its proportionate share as employer/nonemployer contributor; the note was not examined in detail.</t>
  </si>
  <si>
    <t xml:space="preserve">Oregon.pdf</t>
  </si>
  <si>
    <t xml:space="preserve">SNP spans p.41 (assets, '(In Thousands)') and p.42 (liabilities/net position). NPL and 'Total OPEB Liability' (unfunded RHIPA plan) are separate noncurrent lines; a Net OPEB Asset of 143,472 (gov 133,411 / BTA 10,061, funded RHIA plan) is on p.41. No net pension asset line. General Fund Restricted is split by source: Oregon Constitution 1,388,847 + Enabling Legislation 34,951 = 1,423,798 (summed; Federal Laws, Debt Covenants, Donors lines are '-' for the General Fund). General Fund Assigned shows '-' (null). Governmental fund statements span facing pages (p.45-46 and p.49-50); General Fund column is on p.45/p.49. Plan: Oregon PERS (state's proportionate share; teachers are employed by local districts, so their share is not in the state's NPL).</t>
  </si>
  <si>
    <t xml:space="preserve">Pennsylvania.pdf</t>
  </si>
  <si>
    <t xml:space="preserve">Other postemployment benefit liability (current + noncurrent, summed)</t>
  </si>
  <si>
    <t xml:space="preserve">Commonwealth of Pennsylvania ACFR FY2025 (Amounts in thousands). SNP spans PDF pp.52-53 (assets p.52, liabilities/net position p.53). Net pension liability is a single noncurrent line. OPEB liability appears as both current (115,838 / 382 / 116,220) and noncurrent (13,473,543 / 496,315 / 13,969,858) lines; figures reported are the sums. Pension note (p.147, p.151): SERS net pension liability $17,203,315 plus $261,761 proportionate share of PSERS (the teachers' plan, in which the Commonwealth is a less-than-substantial employer) = 17,465,076, matching the SNP total; the Commonwealth's statutory share of PSERS school-district contributions is not booked as a liability. No net pension asset line. General Fund has no Assigned fund balance line (Nonspendable, Restricted, Committed, Unassigned only). Component units excluded.</t>
  </si>
  <si>
    <t xml:space="preserve">Rhode Island.pdf</t>
  </si>
  <si>
    <t xml:space="preserve">State of Rhode Island ACFR FY2025 (Expressed in Thousands). SNP spans pp.47-48. The SNP shows two NPL lines: 'Net pension liability' (1,945,017 gov / 17,838 BTA / 1,962,855 total) and 'Net pension liability-special funding situation' (1,014,429 gov / — / 1,014,429), the latter being the State's share of the ERS Teachers plan (special funding situation, Note 18/E). Reported npl figures are the sums of both lines; the non-special-funding-only figures are 1,945,017 / 17,838 / 1,962,855. Net pension asset 8,186 (gov, p.47) and net OPEB asset 45,875 (gov, p.47) also reported. MD&amp;A (p.24) confirms net pension liability of governmental activities was $3.0 billion inclusive of the special funding situation. Component units excluded.</t>
  </si>
  <si>
    <t xml:space="preserve">South Carolina.pdf</t>
  </si>
  <si>
    <t xml:space="preserve">note p.149 (gov) / p.150 (BTA), Note 13 Changes in Liabilities</t>
  </si>
  <si>
    <t xml:space="preserve">Net other post-employment benefit liability</t>
  </si>
  <si>
    <t xml:space="preserve">State of South Carolina ACFR FY2025 (Expressed in Thousands). SNP spans pp.40-41 (Exhibit A-1); it FOLDS pension and OPEB into 'Noncurrent liabilities: Due in more than one year' (9,697,307 gov / 203,486 BTA / 9,900,793 total). NPL and OPEB taken from Note 13 Changes in Liabilities (p.149 governmental activities, p.150 business-type activities), ending balances at June 30, 2025; totals computed as gov + BTA. Pension note p.118: State's proportionate shares of SCRS $3.009 billion and PORS $843.794 million. OPEB note p.123: State's proportionate share of SCRHITF net OPEB liability $3.332 billion plus LTDITF $2.920 million; per GASB 75 the teachers'/technical-college related net OPEB liabilities (State's 'effective share' of SCRHITF would be ~$12.005 billion) are NOT included in the State's liability. Unrestricted net position is positive. Component units excluded.</t>
  </si>
  <si>
    <t xml:space="preserve">South Dakota.pdf</t>
  </si>
  <si>
    <t xml:space="preserve">statement (no NPL; net pension ASSET shown; Note 11 Long-Term Liabilities p.100 lists no pension or OPEB liability)</t>
  </si>
  <si>
    <t xml:space="preserve">none - State reports no OPEB liability (transmittal letter p.12: 'no Other Post-Employment Benefits (OPEB) liability')</t>
  </si>
  <si>
    <t xml:space="preserve">State of South Dakota ACFR FY2025 (Expressed in Thousands). SNP p.46 (component-unit columns on p.47). South Dakota Retirement System is overfunded: the SNP shows a restricted 'Net Pension Asset' of 855 gov / 22 BTA / 877 total and NO net pension liability; there is no OPEB liability (no OPEB plan liability reported; Note 11 long-term liabilities table p.100 contains neither pension nor OPEB). NPL and OPEB fields are therefore null rather than zero-by-statement. General Fund column of the balance sheet shows Nonspendable 4,964, Assigned 942,031, Unassigned 716,167 and blank (no amount) for Restricted and Committed. Revenue statement labels the line 'Total Revenue'. Component units excluded.</t>
  </si>
  <si>
    <t xml:space="preserve">Tennessee.pdf</t>
  </si>
  <si>
    <t xml:space="preserve">note p.110 (Note 11.G Changes in Long-Term Liabilities)</t>
  </si>
  <si>
    <t xml:space="preserve">Other postemployment benefits (total OPEB liability, Note 11.G / Note 16)</t>
  </si>
  <si>
    <t xml:space="preserve">State of Tennessee ACFR FY2025 (Expressed in Thousands). SNP p.38 FOLDS pension and OPEB into 'Noncurrent liabilities: Due in more than one year' (3,830,695 gov / 13,266 BTA); business-type noncurrent liabilities consist only of Deposits payable 13,266, so BTA pension/OPEB are nil. Figures from Note 11.G Changes in Long-Term Liabilities (p.110): 'Pension 367,068' and 'Other postemployment benefits 717,503' (36,861 due within one year) under governmental activities. Note 1 (p.71) confirms $367.1 million net pension liability; pension note p.143 shows TCRS Public Employee Retirement Plan NPL of 361,087 for the primary government. Note 16 (p.126): OPEB is a TOTAL OPEB liability of 717,503 = Closed State Plan 148,941 + Teacher Group Plan (state special funding share) 392,041 + Tennessee Plan (K-12 special funding share) 176,521; the State also reports a net OPEB ASSET of 53,183 (EGOP) shown on the SNP (p.38). No net pension asset for primary government. General Fund Nonspendable is split into Inventories 42,275 + Long term portion of accounts receivable 16,687 + Permanent fund corpus 0 + Prepayments 58 = 59,020 (summed). Component units excluded.</t>
  </si>
  <si>
    <t xml:space="preserve">Texas.pdf</t>
  </si>
  <si>
    <t xml:space="preserve">2025-08-31</t>
  </si>
  <si>
    <t xml:space="preserve">OPEB (Note 11) (current + noncurrent, summed)</t>
  </si>
  <si>
    <t xml:space="preserve">State of Texas ACFR FY2025, fiscal year ended August 31, 2025 (Amounts in Thousands). SNP spans pp.52-54 (assets p.52, liabilities p.53, net position p.54). Pension and OPEB each shown as current and noncurrent lines: Pension current 14,861 / 78,775 / 93,636 and noncurrent 42,783,176 / 9,517,683 / 52,300,859; OPEB current 1,214,284 / 377,598 / 1,591,882 and noncurrent 42,698,472 / 12,963,454 / 55,661,926; reported figures are the sums. Net Pension Asset (Note 9) 146,702 governmental activities (p.52). Pension note (p.167): the State reports $12 billion as employer and $26.9 billion as nonemployer contributing entity for its proportionate share of the TRS (teachers) collective NPL, so the teachers' plan share IS included. Component units excluded.</t>
  </si>
  <si>
    <t xml:space="preserve">Utah.pdf</t>
  </si>
  <si>
    <t xml:space="preserve">note p.122</t>
  </si>
  <si>
    <t xml:space="preserve">No net OPEB liability reported; State reports a Net Other Postemployment Benefit Asset (gov 78,287; BTA 1,515; total 79,802) on SNP p.39; Note 18 shows Total Net OPEB Liability/(Asset) of (80,913) for primary government (p.155)</t>
  </si>
  <si>
    <t xml:space="preserve">SNP folds NPL into 'Long-term Liabilities: Due in More Than One Year'; NPL taken from Note 10 Long-term Liabilities table (p.122, PDF page numbered 120). Note 17 sensitivity table (p.146) shows Total Net Pension Liability/(Asset) of 809,635 for primary government across all Utah Retirement Systems plans (slightly differs from 795,546-737 in Note 10). GF nonspendable is sum of three lines: Long-term Portion of Interfund Loans Receivable 40,499 + Prepaid Items 77,388 + Inventories 11,118. Utah has separate Income Tax Fund (public education); public education expenditures are not in the General Fund. Component units include University of Utah, Utah State University, UTA, PEHP.</t>
  </si>
  <si>
    <t xml:space="preserve">Vermont.pdf</t>
  </si>
  <si>
    <t xml:space="preserve">Net other postemployment benefits liabilities</t>
  </si>
  <si>
    <t xml:space="preserve">Statements in whole dollars (no unit caption). SNP spans p.41-42; NPL and net OPEB liabilities shown as separate lines under Long-term Liabilities on p.42. GF nonspendable = Advances 5,800,000 + Long-term receivables 116,036,681. GF Restricted and Committed shown as '-' (zero). Vermont's NPL includes the State's obligation for VSTRS (teachers) as well as VSERS; not separately verified in notes. Education Fund is a separate major fund.</t>
  </si>
  <si>
    <t xml:space="preserve">Virginia.pdf</t>
  </si>
  <si>
    <t xml:space="preserve">note p.175</t>
  </si>
  <si>
    <t xml:space="preserve">Net OPEB Liability (gov 690,826; BTA 21,633) plus Total OPEB Liability (gov 192,904; BTA 8,564) — summed; Note p.175</t>
  </si>
  <si>
    <t xml:space="preserve">SNP (p.40-41) folds pension/OPEB into 'Long-term Liabilities: Due in More Than One Year'; figures from Note 23 'Total Long-term Liabilities' table (p.175, also p.182/184 change schedules). OPEB has two lines: Net OPEB Liability (funded plans) and Total OPEB Liability (unfunded plans, e.g. LODA); nopeb_* sums both. A net OPEB ASSET exists for the VSDP program (restricted net position gov 204,035; BTA 8,915; total 212,950; p.41) — not netted here. General Fund balance sheet has NO 'Unassigned' line (only Nonspendable, Restricted, Committed, Assigned); MD&amp;A not checked for unassigned. Revenue Stabilization Fund (2,882,213 restricted) is within GF. VRS Teacher plan employers are school divisions; no Commonwealth share included in primary government NPL.</t>
  </si>
  <si>
    <t xml:space="preserve">Washington.pdf</t>
  </si>
  <si>
    <t xml:space="preserve">note p.153</t>
  </si>
  <si>
    <t xml:space="preserve">SNP (p.46-47) folds pension/OPEB into 'Long-term liabilities: Due in more than one year' (and due within one year: NPL 16,678 gov / 1,688 BTA; OPEB 96,643 / 18,546 included in note ending balances). NPL from Note 7 long-term liability activity tables: governmental p.153, business-type p.154. SNP shows 'Restricted net pension asset' gov 4,723,533 / BTA 286,884 / total 5,010,417. Business-type unrestricted net position is (18,822,092) driving total primary-government unrestricted to (12,812,708) (workers' comp claims). Washington's NPL includes state's share of PERS/TRS plans as employer and nonemployer contributor (TRS 1 etc.) — not separately broken out here.</t>
  </si>
  <si>
    <t xml:space="preserve">West Virginia.pdf</t>
  </si>
  <si>
    <t xml:space="preserve">No Net OPEB Liability (line shows '—' in MD&amp;A p.44 and LTL note p.167); State reports Net OPEB Asset gov 33,877 / BTA 20 / total 33,897 (SNP p.48)</t>
  </si>
  <si>
    <t xml:space="preserve">SNP spans p.48-49 (printed pages 24-25); NPL shown as separate noncurrent line (governmental only; BTA '—'). Net Pension Asset gov 273,480 / BTA 806 / total 274,286 (p.48). MD&amp;A p.44 confirms NPL 1,758,458 (prior year 2,192,322) and Net OPEB Liability '—'. GF fund balance lines split by purpose and summed: Nonspendable = Inventories 18,664 + Receivables 38,199; Restricted = 2,737+11,896+240+1,875+1,305; Committed = 49,155+7,431+8,598+8,897+3,414; Assigned = 8,681+1,944+1,627+1,536+476. Sum reconciles to Total Fund Balance 3,732,417. NPL includes State's share of TRS (teachers) per WV practice; not separately verified.</t>
  </si>
  <si>
    <t xml:space="preserve">Wisconsin.pdf</t>
  </si>
  <si>
    <t xml:space="preserve">note p.115</t>
  </si>
  <si>
    <t xml:space="preserve">Other Postemployment Benefits (Note 10 long-term liabilities line)</t>
  </si>
  <si>
    <t xml:space="preserve">SNP (p.45-46) folds pension/OPEB into 'Long-term Liabilities: Noncurrent Portion'; figures from Note 10 Changes in Long-Term Liabilities (governmental p.115, business-type p.116). SNP shows 'Net Other Post Employment Benefits Asset' line as '—'. Wisconsin Retirement System is near fully funded so NPL is small; OPEB liability combines State Retiree Health/Life plans (Note 13 shows collective figures in millions on p.136-143). Unrestricted governmental net position is negative (1,764,346) while total primary government is positive 637,299.</t>
  </si>
  <si>
    <t xml:space="preserve">Wyoming.pdf</t>
  </si>
  <si>
    <t xml:space="preserve">Statements in whole dollars (no unit caption). SNP spans p.38 (assets) and p.39 (liabilities/net position); NPL and Total OPEB Liability are separate lines under Long-term Liabilities. Net Pension Asset 2,371,701 (governmental) on p.38. GF nonspendable = Loans Receivable 54,679,746 + Prepaids 6,325,613 + Inventory 2,797,000 (Corpus line is '-' for GF). Sum of GF components reconciles to 5,145,293,216. Permanent Mineral Trust Fund and Common School Land Fund are separate major funds with large nonspendable corpus.</t>
  </si>
  <si>
    <t xml:space="preserve">All figures in dollars (converted from the printed unit). Net pension and OPEB liabilities are the state's reported liabilities under GASB 68/75 (employer share plus any special-funding / nonemployer share the state carries), not the plan-level unfunded liability. Where the Statement of Net Position folds these into long-term liabilities, figures come from the long-term obligations note (see NPL Source and Notes). Blank OPEB = state reports a net OPEB asset, no liability.</t>
  </si>
  <si>
    <t xml:space="preserve">Figure</t>
  </si>
  <si>
    <t xml:space="preserve">Verbatim statement line (pdftotext -layout; OCR for Arkansas)</t>
  </si>
  <si>
    <t xml:space="preserve">npl_gov</t>
  </si>
  <si>
    <t xml:space="preserve">Net Pension Liabilities 4,840,042 479,381 1,087,086 4,232,337 — (Governmental Activities, Note 10 p.121)</t>
  </si>
  <si>
    <t xml:space="preserve">npl_bta</t>
  </si>
  <si>
    <t xml:space="preserve">Net Pension Liabilities 133,084 30,006 69,950 93,140 — (Business-type Activities, Note 10 p.121)</t>
  </si>
  <si>
    <t xml:space="preserve">npl_total</t>
  </si>
  <si>
    <t xml:space="preserve">computed: 4,232,337 + 93,140</t>
  </si>
  <si>
    <t xml:space="preserve">nopeb_gov</t>
  </si>
  <si>
    <t xml:space="preserve">Net OPEB Liabilities 870,516 1,036,142 57,995 1,848,663 — (Governmental Activities, Note 10 p.121)</t>
  </si>
  <si>
    <t xml:space="preserve">nopeb_bta</t>
  </si>
  <si>
    <t xml:space="preserve">Net OPEB Liabilities 46,023 17,182 3,014 60,191 — (Business-type Activities, Note 10 p.121)</t>
  </si>
  <si>
    <t xml:space="preserve">nopeb_total</t>
  </si>
  <si>
    <t xml:space="preserve">computed: 1,848,663 + 60,191</t>
  </si>
  <si>
    <t xml:space="preserve">unrestricted_np_gov</t>
  </si>
  <si>
    <t xml:space="preserve">Unrestricted (6,038,497) 129,587 (5,908,910) 4,283,514</t>
  </si>
  <si>
    <t xml:space="preserve">unrestricted_np_total</t>
  </si>
  <si>
    <t xml:space="preserve">gf_nonspendable</t>
  </si>
  <si>
    <t xml:space="preserve">Inventory 12,792 — — —</t>
  </si>
  <si>
    <t xml:space="preserve">gf_restricted</t>
  </si>
  <si>
    <t xml:space="preserve">Restricted for: (all General Fund lines —)</t>
  </si>
  <si>
    <t xml:space="preserve">gf_committed</t>
  </si>
  <si>
    <t xml:space="preserve">no Committed caption on statement</t>
  </si>
  <si>
    <t xml:space="preserve">gf_assigned</t>
  </si>
  <si>
    <t xml:space="preserve">Assigned for: Economic Development and Regulation 72; Education and Cultural Resources 11; Natural Resources and Recreation 74; Health 5,236; Social Services 299; Protection of Persons and Property 10,297; Transportation 10; General Government 288</t>
  </si>
  <si>
    <t xml:space="preserve">gf_unassigned</t>
  </si>
  <si>
    <t xml:space="preserve">Unassigned 2,247,841 — — —</t>
  </si>
  <si>
    <t xml:space="preserve">gf_total_fb</t>
  </si>
  <si>
    <t xml:space="preserve">Total Fund Balances 2,276,920 2,650,716 4,255,544 69,532</t>
  </si>
  <si>
    <t xml:space="preserve">gf_total_revenues</t>
  </si>
  <si>
    <t xml:space="preserve">Total Revenues 3,399,417 11,093,440 446,462 7,593,602</t>
  </si>
  <si>
    <t xml:space="preserve">gf_total_expenditures</t>
  </si>
  <si>
    <t xml:space="preserve">Total Expenditures 2,597,406 9,288,097 14,497 6,731,618</t>
  </si>
  <si>
    <t xml:space="preserve">Net Pension Liabilities 4,549,802 91,178 4,640,980 347,395</t>
  </si>
  <si>
    <t xml:space="preserve">npa_total</t>
  </si>
  <si>
    <t xml:space="preserve">Net Pension Asset 17,851 — 17,851 —</t>
  </si>
  <si>
    <t xml:space="preserve">Net OPEB Asset 2,049,902 38,356 2,088,258 189,043 (ASSET, not liability)</t>
  </si>
  <si>
    <t xml:space="preserve">Unrestricted 14,160,983 1,364,235 15,525,218 2,011,406</t>
  </si>
  <si>
    <t xml:space="preserve">Inventory 39,656 / Advances and Prepaid Items 65,504 (General Fund column)</t>
  </si>
  <si>
    <t xml:space="preserve">Debt Service 4,678; Education 18,475; Health and Human Services 46,495; Development 37,998; Other Purposes 6,902</t>
  </si>
  <si>
    <t xml:space="preserve">Education 713,554; Health and Human Services 233,150; Public Protection 317,289; Permanent Fund 21,908; Development 1,161,637; Other Purposes 248,708</t>
  </si>
  <si>
    <t xml:space="preserve">Education 2,211; Public Protection 7; Development 99</t>
  </si>
  <si>
    <t xml:space="preserve">Unassigned 2,565,203 — (66) 2,565,137</t>
  </si>
  <si>
    <t xml:space="preserve">Total Fund Balances 5,483,474 85,099,871 1,218,073 91,801,418</t>
  </si>
  <si>
    <t xml:space="preserve">Total Revenues 8,378,945 8,488,725 225,928 17,093,598</t>
  </si>
  <si>
    <t xml:space="preserve">Total Expenditures 12,373,317 163,033 186,131 12,722,481</t>
  </si>
  <si>
    <t xml:space="preserve">Net pension liability 2,656,324 1,509,892 4,166,216 3,420</t>
  </si>
  <si>
    <t xml:space="preserve">Net pension asset 5,377 — 5,377 —</t>
  </si>
  <si>
    <t xml:space="preserve">Current portion of net OPEB liability 9,217 7,315 16,532 2 | Net OPEB liability 304,691 234,855 539,546 96</t>
  </si>
  <si>
    <t xml:space="preserve">Unrestricted 4,559,279 526,908 5,086,187 120,065</t>
  </si>
  <si>
    <t xml:space="preserve">Nonspendable 9,680 397 8,743,305</t>
  </si>
  <si>
    <t xml:space="preserve">Restricted 697,017 1,588,092 —</t>
  </si>
  <si>
    <t xml:space="preserve">Committed 484,576 1,375,666 —</t>
  </si>
  <si>
    <t xml:space="preserve">Unassigned 3,134,676 — —</t>
  </si>
  <si>
    <t xml:space="preserve">Total Fund Balances 4,325,949 2,964,155 8,743,305</t>
  </si>
  <si>
    <t xml:space="preserve">Total Revenues 44,045,434 4,517,757 1,251,477</t>
  </si>
  <si>
    <t xml:space="preserve">Total Expenditures 45,047,271 4,260,102 359,628</t>
  </si>
  <si>
    <t xml:space="preserve">Net pension lability 1,935,828 126,082 2,061,910 3,519</t>
  </si>
  <si>
    <t xml:space="preserve">Other postemployment benefits liability 67,178 5,203 72.381 102 (current) + Other postemployment benefits liability 1,339,500 106,838 1,446,338 1,922 (noncurrent)</t>
  </si>
  <si>
    <t xml:space="preserve">same two lines: 5,203 + 106,838</t>
  </si>
  <si>
    <t xml:space="preserve">same two lines: 72,381 + 1,446,338</t>
  </si>
  <si>
    <t xml:space="preserve">Unrestricted 3.353.426 2.698.081 6,051,507 162.450</t>
  </si>
  <si>
    <t xml:space="preserve">Prepaid items 35,318 / Inventories 99,667 / Long term loans 6,532 / Long term leases 330</t>
  </si>
  <si>
    <t xml:space="preserve">Restricted 2,440,372</t>
  </si>
  <si>
    <t xml:space="preserve">Committed 8,769,047</t>
  </si>
  <si>
    <t xml:space="preserve">Assigned 47,633</t>
  </si>
  <si>
    <t xml:space="preserve">Unassigned 74,161</t>
  </si>
  <si>
    <t xml:space="preserve">Total fund balance 11,473,060</t>
  </si>
  <si>
    <t xml:space="preserve">Total revenues 24,769,923</t>
  </si>
  <si>
    <t xml:space="preserve">Total expenditures 23,098,631</t>
  </si>
  <si>
    <t xml:space="preserve">Net pension liability................................................................ 72,757,544 9,015,766 81,773,310 12,243,702</t>
  </si>
  <si>
    <t xml:space="preserve">Net other postemployment benefits liability .............................. 73,312,584 16,862,094 90,174,678 20,026,236</t>
  </si>
  <si>
    <t xml:space="preserve">Unrestricted .......................................................................... (163,244,415) (33,214,502) (196,458,917) (24,484,116)</t>
  </si>
  <si>
    <t xml:space="preserve">Nonspendable ..................................................................................................................................... 3,354,122 —</t>
  </si>
  <si>
    <t xml:space="preserve">Restricted............................................................................................................................................ 19,463,236 953,733</t>
  </si>
  <si>
    <t xml:space="preserve">Committed........................................................................................................................................... 2,099,524 —</t>
  </si>
  <si>
    <t xml:space="preserve">Assigned ............................................................................................................................................. 29,421,537 —</t>
  </si>
  <si>
    <t xml:space="preserve">Unassigned ......................................................................................................................................... 3,510,175 (421,062)</t>
  </si>
  <si>
    <t xml:space="preserve">Total fund balances (deficit)........................................................................................................... 57,848,594 532,671</t>
  </si>
  <si>
    <t xml:space="preserve">Total revenues ............................................................................................................................... 221,591,201 168,398,012</t>
  </si>
  <si>
    <t xml:space="preserve">Total expenditures ......................................................................................................................... 221,826,907 165,409,727</t>
  </si>
  <si>
    <t xml:space="preserve">Net Pension Liability 7,681,941 3,089,596 10,771,537 4,527</t>
  </si>
  <si>
    <t xml:space="preserve">Other Postemployment Benefits 103,371 1,749,090 1,852,461 146 (noncurrent; current gov line is -)</t>
  </si>
  <si>
    <t xml:space="preserve">Other Postemployment Benefits - 21,290 21,290 - (current) + 1,749,090 (noncurrent)</t>
  </si>
  <si>
    <t xml:space="preserve">21,290 (current) + 1,852,461 (noncurrent)</t>
  </si>
  <si>
    <t xml:space="preserve">Unrestricted 1,966,455 4,141,051 6,107,506 143,010</t>
  </si>
  <si>
    <t xml:space="preserve">Inventories 24,495 ... / Prepaids 68,678 ...</t>
  </si>
  <si>
    <t xml:space="preserve">Restricted 755,826 134,224 721,184 1,522,295 3,133,529</t>
  </si>
  <si>
    <t xml:space="preserve">Committed 3,676,568 - 46,181 6,583,158 10,305,907</t>
  </si>
  <si>
    <t xml:space="preserve">Assigned 85,082 - - - 85,082</t>
  </si>
  <si>
    <t xml:space="preserve">Unassigned (823,686) 100,592 - - (723,094)</t>
  </si>
  <si>
    <t xml:space="preserve">Total Fund Balances 3,786,963 321,291 803,352 10,295,799 15,207,405</t>
  </si>
  <si>
    <t xml:space="preserve">Total Revenues 27,950,701 832,483 2,609,547 4,742,467 36,135,198</t>
  </si>
  <si>
    <t xml:space="preserve">Total Expenditures 27,559,901 765,138 2,795,824 4,894,575 36,015,438</t>
  </si>
  <si>
    <t xml:space="preserve">Net Pension Liability (Note 10) 37,849,287 7,417,955 10,481,006 34,786,236 -</t>
  </si>
  <si>
    <t xml:space="preserve">no pension row in Business-Type Activities section of Note 16</t>
  </si>
  <si>
    <t xml:space="preserve">same as governmental (BTA none)</t>
  </si>
  <si>
    <t xml:space="preserve">Net OPEB Liability (Note 13) 16,972,678 3,864,693 1,670,220 19,167,151 -</t>
  </si>
  <si>
    <t xml:space="preserve">no OPEB row in Business-Type Activities section of Note 16</t>
  </si>
  <si>
    <t xml:space="preserve">Unrestricted (Deficit) (58,632,609) 2,140,411 (56,492,198) 473,989</t>
  </si>
  <si>
    <t xml:space="preserve">Inventories and Long-Term Receivables 81,121 - 36,105 - - - 117,226</t>
  </si>
  <si>
    <t xml:space="preserve">Restricted For: (all General Fund lines -)</t>
  </si>
  <si>
    <t xml:space="preserve">Continuing Appropriations 439,403 ... / Budget Reserve Fund 4,826,549 ...</t>
  </si>
  <si>
    <t xml:space="preserve">Surplus Transfer to Next Fiscal Year 150,000 - 140,000 - - - 290,000</t>
  </si>
  <si>
    <t xml:space="preserve">Unassigned (Deficit) (1,464,828) - - - - (718) (1,465,546)</t>
  </si>
  <si>
    <t xml:space="preserve">Total Fund Balances 4,032,245 1,338,973 745,807 1,123,313 387,480 1,662,092 9,289,910</t>
  </si>
  <si>
    <t xml:space="preserve">Total Revenues 26,074,183 69,281 2,362,172 10,212,907 42,491 1,028,127 39,789,161</t>
  </si>
  <si>
    <t xml:space="preserve">Total Expenditures 25,072,796 1,407,222 1,459,449 10,957,187 1,303,877 2,500,529 42,701,060</t>
  </si>
  <si>
    <t xml:space="preserve">Net Pension Liability, Due In More Than One Year 1,711,207 71,154 1,782,361 121,298</t>
  </si>
  <si>
    <t xml:space="preserve">Net Pension Asset 12,047 — 12,047 2,174</t>
  </si>
  <si>
    <t xml:space="preserve">Net OPEB Liability, Due In More Than One Year 6,979,645 458,277 7,437,922 609,997</t>
  </si>
  <si>
    <t xml:space="preserve">Unrestricted (Deficit) (5,284,640) (344,785) (5,629,425) (459,508)</t>
  </si>
  <si>
    <t xml:space="preserve">Nonspendable 85,843 1,276 — — 87,119</t>
  </si>
  <si>
    <t xml:space="preserve">Restricted 548,054 378,000 450,756 503,203 1,880,013</t>
  </si>
  <si>
    <t xml:space="preserve">Committed 648,140 — — — 648,140</t>
  </si>
  <si>
    <t xml:space="preserve">Assigned 187,722 — — — 187,722</t>
  </si>
  <si>
    <t xml:space="preserve">Unassigned 3,242,520 — — — 3,242,520</t>
  </si>
  <si>
    <t xml:space="preserve">Total Fund Balances 4,712,279 379,276 450,756 503,203 6,045,514</t>
  </si>
  <si>
    <t xml:space="preserve">Total Revenues 7,475,243 3,777,226 988,249 — 12,240,718</t>
  </si>
  <si>
    <t xml:space="preserve">Total Expenditures 7,971,129 3,646,861 1,014,867 277,609 12,910,466</t>
  </si>
  <si>
    <t xml:space="preserve">Pension liability 9,141,366 134,244 308,685 8,966,925 31,716 8,935,209</t>
  </si>
  <si>
    <t xml:space="preserve">Pension liability 185,752 4,028 14,471 175,309 259 175,050</t>
  </si>
  <si>
    <t xml:space="preserve">sum of Note 14 governmental (8,966,925) and business-type (175,309) 'Pension liability' balances at June 30, 2025</t>
  </si>
  <si>
    <t xml:space="preserve">Other postemployment benefits 5,666,535 1,206,477 — 6,873,012 191,033 6,681,979</t>
  </si>
  <si>
    <t xml:space="preserve">Other postemployment benefits 155,088 34,283 379 188,992 5,252 183,740</t>
  </si>
  <si>
    <t xml:space="preserve">sum of Note 14 governmental (6,873,012) and business-type (188,992) 'Other postemployment benefits' balances at June 30, 2025</t>
  </si>
  <si>
    <t xml:space="preserve">Unrestricted 10,150,974 1,094,755 11,245,729 8,460,479</t>
  </si>
  <si>
    <t xml:space="preserve">Inventory and prepaid items 21,592 813 — 20,423</t>
  </si>
  <si>
    <t xml:space="preserve">Restricted 123,827 4,382,967 3,144,989 757,447</t>
  </si>
  <si>
    <t xml:space="preserve">Committed 677,134 4,723,439 290,767 1,807,385</t>
  </si>
  <si>
    <t xml:space="preserve">Unassigned 30,385,107 — (1,015,893) —</t>
  </si>
  <si>
    <t xml:space="preserve">Total fund balances 31,207,660 9,107,219 2,419,863 2,585,255</t>
  </si>
  <si>
    <t xml:space="preserve">Total revenues 59,180,534 1,080,580 6,267,681 40,403,154</t>
  </si>
  <si>
    <t xml:space="preserve">Total expenditures 54,768,079 2,427,000 8,779,710 42,469,996</t>
  </si>
  <si>
    <t xml:space="preserve">Net Pension Liability 4,356,664 4,323,810 8,680,474 226,417</t>
  </si>
  <si>
    <t xml:space="preserve">Net Pension Asset 107,822 13,376 121,198 9,108</t>
  </si>
  <si>
    <t xml:space="preserve">Net OPEB Liability — 2,903,672 2,903,672 89,540</t>
  </si>
  <si>
    <t xml:space="preserve">Unrestricted (1) 10,895,641 (4,492,514) 9,456,830 4,525,255</t>
  </si>
  <si>
    <t xml:space="preserve">Nonspendable 43,037 — — 43,037</t>
  </si>
  <si>
    <t xml:space="preserve">Restricted 7,057,431 3,053,883 1,210,426 11,321,740</t>
  </si>
  <si>
    <t xml:space="preserve">Committed 24,280 — — 24,280</t>
  </si>
  <si>
    <t xml:space="preserve">Assigned 3,254,047 676,231 1,226 3,931,504</t>
  </si>
  <si>
    <t xml:space="preserve">Unassigned 14,286,603 — — 14,286,603</t>
  </si>
  <si>
    <t xml:space="preserve">Total Fund Balances 24,665,398 3,730,114 1,211,652 29,607,164</t>
  </si>
  <si>
    <t xml:space="preserve">Total Revenues $ 68,445,055 $ 302,933 $ 400,078 $ 69,148,066</t>
  </si>
  <si>
    <t xml:space="preserve">Total Expenditures $ 62,533,774 $ 1,320,658 $ 2,372,990 $ 66,227,422</t>
  </si>
  <si>
    <t xml:space="preserve">Net pension liability 7,242,461 232,632 7,475,093 2,349,103</t>
  </si>
  <si>
    <t xml:space="preserve">Net other postemployment benefits liability 3,652,472 163,338 3,815,810 1,772,435</t>
  </si>
  <si>
    <t xml:space="preserve">Unrestricted (3,134,079) 1,432,284 (1,701,795) 116,762</t>
  </si>
  <si>
    <t xml:space="preserve">Restricted - - - - - - 72 72</t>
  </si>
  <si>
    <t xml:space="preserve">Committed - - - 537,819 32,662 - 92,352 662,833</t>
  </si>
  <si>
    <t xml:space="preserve">Assigned 1,512,789 - 22,025 2,194,623 317,436 696,761 1,609,706 6,353,340</t>
  </si>
  <si>
    <t xml:space="preserve">Unassigned 2,690,880 (823,751) - - - - - 1,867,129</t>
  </si>
  <si>
    <t xml:space="preserve">Total fund balances 4,203,669 (823,751) 22,025 2,732,442 350,098 696,761 1,702,130 8,883,374</t>
  </si>
  <si>
    <t xml:space="preserve">Total revenues 10,607,306 1,565 2,449,764 1,538,646 169,592 136,874 3,310,894 18,214,641</t>
  </si>
  <si>
    <t xml:space="preserve">Total expenditures 8,728,004 1,394,188 2,391,823 569,715 139,141 118,378 4,195,573 17,536,822</t>
  </si>
  <si>
    <t xml:space="preserve">Net Pension Liability 816,956 6,147 (82,245) 740,858</t>
  </si>
  <si>
    <t xml:space="preserve">Net Pension Liability 133,756 (17,613) 116,143</t>
  </si>
  <si>
    <t xml:space="preserve">sum of Note 13F governmental (740,858) and business-type (116,143) Net Pension Liability balances at June 30, 2025</t>
  </si>
  <si>
    <t xml:space="preserve">Total OPEB Liability 24,495 4,018 (909) 27,604</t>
  </si>
  <si>
    <t xml:space="preserve">Total OPEB Liability 60,919 18 (2,169) 58,768 —</t>
  </si>
  <si>
    <t xml:space="preserve">sum of Note 13F governmental (27,604) and business-type (58,768) Total OPEB Liability balances at June 30, 2025</t>
  </si>
  <si>
    <t xml:space="preserve">Unrestricted 3,314,100 432,855 3,746,955 603,577</t>
  </si>
  <si>
    <t xml:space="preserve">Inventories and Prepaid Items 27,361 4,057 26,820 | Noncurrent Receivables 25</t>
  </si>
  <si>
    <t xml:space="preserve">Restricted 954,245 403,433</t>
  </si>
  <si>
    <t xml:space="preserve">Committed 2,436,851 63 252,921</t>
  </si>
  <si>
    <t xml:space="preserve">Assigned 200,771</t>
  </si>
  <si>
    <t xml:space="preserve">Unassigned 1,702,161 (347,293)</t>
  </si>
  <si>
    <t xml:space="preserve">Total Fund Balances 5,321,414 (343,173) 683,174</t>
  </si>
  <si>
    <t xml:space="preserve">Total Revenues 6,658,024 4,356,088 1,297,076</t>
  </si>
  <si>
    <t xml:space="preserve">Total Expenditures 5,196,087 5,296,776 1,436,742</t>
  </si>
  <si>
    <t xml:space="preserve">Net pension liability (note 16) 147,639,792 1,557,433 - 149,197,225 -</t>
  </si>
  <si>
    <t xml:space="preserve">Net pension liability (note 16) 65,805 - (5,645) 60,160 - | Net pension liability (note 16) 139,984 9,082 (1,229) 147,837 -</t>
  </si>
  <si>
    <t xml:space="preserve">Net pension liability ... Governmental Activities $ 282,301 $ 1,759,050 $ 32,070,064 $ 84,854,902 $ 30,230,908 $ 149,197,225; Water Revolving Fund 60,160; Nonmajor Enterprise Funds 147,837 (Table 16-15, p.148); sum 149,405,222</t>
  </si>
  <si>
    <t xml:space="preserve">OPEB liability (note 17) 20,596,549 3,441,972 - 24,038,521 958,935</t>
  </si>
  <si>
    <t xml:space="preserve">OPEB liability (note 17) 21,236 42 - 21,278 1,120 | OPEB liability (note 17) 40,078 8,002 (150) 47,930 1,865</t>
  </si>
  <si>
    <t xml:space="preserve">sum of Note 8 governmental (24,038,521) and business-type (21,278 + 47,930) OPEB liability balances at June 30, 2025</t>
  </si>
  <si>
    <t xml:space="preserve">Unrestricted (175,163,838) (304,888) (175,468,726) 3,046,836</t>
  </si>
  <si>
    <t xml:space="preserve">Nonspendable long-term portion of loans and notes receivable 3,306 3,306 | Nonspendable inventories 61,844 113,389 175,233</t>
  </si>
  <si>
    <t xml:space="preserve">Restricted 101,330 6,590,253 6,691,583</t>
  </si>
  <si>
    <t xml:space="preserve">Committed 8,460,171 11,392,684 19,852,855</t>
  </si>
  <si>
    <t xml:space="preserve">Unassigned (2,790,917) (698,121) (3,489,038)</t>
  </si>
  <si>
    <t xml:space="preserve">Total fund balances (deficits) 5,835,734 17,458,735 23,294,469</t>
  </si>
  <si>
    <t xml:space="preserve">Total revenues 78,342,927 36,363,520 114,706,447</t>
  </si>
  <si>
    <t xml:space="preserve">Total expenditures 75,456,922 39,730,761 115,187,683</t>
  </si>
  <si>
    <t xml:space="preserve">Net pension liability 6,645,006 1,641,706 (2,310,398) 5,976,314 - 5,976,314</t>
  </si>
  <si>
    <t xml:space="preserve">Net pension liability 7,964 4,061 (3,646) 8,379 - 8,379</t>
  </si>
  <si>
    <t xml:space="preserve">Net pension assets 230 - 230 15,958</t>
  </si>
  <si>
    <t xml:space="preserve">Net OPEB liability 84,729 50,095 (80,210) 54,614 - 54,614</t>
  </si>
  <si>
    <t xml:space="preserve">Net OPEB liability 249 59 (155) 153 - 153</t>
  </si>
  <si>
    <t xml:space="preserve">Unrestricted 5,531,810 74,149 5,605,959 4,379,920</t>
  </si>
  <si>
    <t xml:space="preserve">Nonspendable 144,224 - -</t>
  </si>
  <si>
    <t xml:space="preserve">Restricted 1,121,586 739,318 -</t>
  </si>
  <si>
    <t xml:space="preserve">Committed 103,437 274,395 -</t>
  </si>
  <si>
    <t xml:space="preserve">Assigned 3,769,635 - -</t>
  </si>
  <si>
    <t xml:space="preserve">Unassigned 2,441,960 - (773,434)</t>
  </si>
  <si>
    <t xml:space="preserve">Total fund balance 7,580,842 1,013,713 (773,434)</t>
  </si>
  <si>
    <t xml:space="preserve">Total revenues 23,203,835 16,364,742 2,018,980</t>
  </si>
  <si>
    <t xml:space="preserve">Total expenditures 19,123,203 20,187,630 2,694,766</t>
  </si>
  <si>
    <t xml:space="preserve">Net pension liability 629,881 175,553 805,434 8,679</t>
  </si>
  <si>
    <t xml:space="preserve">Net pension asset 15,794 324 16,118 -</t>
  </si>
  <si>
    <t xml:space="preserve">Other postemployment benefits liability 10,300 12,881 23,181 100 | Other postemployment benefits liability 152,676 186,394 339,070 2,251</t>
  </si>
  <si>
    <t xml:space="preserve">same two lines as nopeb_gov (12,881 + 186,394)</t>
  </si>
  <si>
    <t xml:space="preserve">same two lines as nopeb_gov (23,181 + 339,070)</t>
  </si>
  <si>
    <t xml:space="preserve">Unrestricted 6,641,185 4,694,362 11,335,547 410,015</t>
  </si>
  <si>
    <t xml:space="preserve">Nonspendable 102,917 - - 18,951 121,868</t>
  </si>
  <si>
    <t xml:space="preserve">Restricted 1,547,530 - - 125,496 1,673,026</t>
  </si>
  <si>
    <t xml:space="preserve">Committed 8,152,992 - - 30,651 8,183,643</t>
  </si>
  <si>
    <t xml:space="preserve">Unassigned (621,748) - - (297) (622,045)</t>
  </si>
  <si>
    <t xml:space="preserve">TOTAL FUND BALANCES 9,181,691 - - 174,801 9,356,492</t>
  </si>
  <si>
    <t xml:space="preserve">NET REVENUES 24,251,676 - - 261,769 24,513,445</t>
  </si>
  <si>
    <t xml:space="preserve">TOTAL EXPENDITURES 23,947,143 - - 141,750 24,088,893</t>
  </si>
  <si>
    <t xml:space="preserve">Net pension liability 2,063,946 5,571 172,666 2,242,183</t>
  </si>
  <si>
    <t xml:space="preserve">Total OPEB liability 37,731 73 29,369 67,173</t>
  </si>
  <si>
    <t xml:space="preserve">Unrestricted 1,666,079 (1,424) 1,664,655 1,807,895</t>
  </si>
  <si>
    <t xml:space="preserve">Inventory 7,770 307 0 32,250 0 0 4,969 45,296</t>
  </si>
  <si>
    <t xml:space="preserve">Unassigned 4,573,048 0 (282,054) 0 0 0 (69,321) 4,221,673</t>
  </si>
  <si>
    <t xml:space="preserve">Total fund balance 4,580,818 106,569 (282,054) 848,018 5,655 132,393 1,240,582 6,631,981</t>
  </si>
  <si>
    <t xml:space="preserve">Total revenues 10,352,600 3,242,006 3,119,534 2,107,387 24,371 281,716 4,038,316 23,165,930</t>
  </si>
  <si>
    <t xml:space="preserve">Total expenditures 10,267,038 3,272,903 3,545,390 1,861,966 15,999 370,949 4,701,851 24,036,096</t>
  </si>
  <si>
    <t xml:space="preserve">Net pension liabilities 27,774,538 — (930,975) 26,843,563 — 26,843,563</t>
  </si>
  <si>
    <t xml:space="preserve">Net pension liabilities 328,670 46 (18,282) 310,434 — 310,434</t>
  </si>
  <si>
    <t xml:space="preserve">Net OPEB liabilities 1,414,194 — (175,321) 1,238,873 — 1,238,873</t>
  </si>
  <si>
    <t xml:space="preserve">Net OPEB liabilities 18,306 — (1,157) 17,149 — 17,149</t>
  </si>
  <si>
    <t xml:space="preserve">Unrestricted (23,764,834) (16,225) (23,781,059) 5,617,139</t>
  </si>
  <si>
    <t xml:space="preserve">Nonspendable (Note 1) 6,485 66,213 22 4,343 — — — 77,063</t>
  </si>
  <si>
    <t xml:space="preserve">Restricted for (Note 1) — 589,812 185,943 1,337,247 1,647,781 33,559 1,084,428 4,878,770</t>
  </si>
  <si>
    <t xml:space="preserve">Committed to (Note1) — — — 133,155 — — 301,484 434,639</t>
  </si>
  <si>
    <t xml:space="preserve">Assigned to (Note1) 1,021,190 — — 69,499 — — 27,872 1,118,561</t>
  </si>
  <si>
    <t xml:space="preserve">Unassigned (Note 1) 5,404,765 — (37,374) — — — — 5,367,391</t>
  </si>
  <si>
    <t xml:space="preserve">Total Fund Balances 6,432,440 656,025 148,591 1,544,244 1,647,781 33,559 1,413,784 11,876,424</t>
  </si>
  <si>
    <t xml:space="preserve">Total Revenues 15,541,675 1,855,962 21,331,843 3,395,248 217,953 208,879 897,354 43,448,914</t>
  </si>
  <si>
    <t xml:space="preserve">Total Expenditures 14,495,976 1,771,956 20,779,154 3,771,146 1,714,699 614,816 1,202,586 44,350,333</t>
  </si>
  <si>
    <t xml:space="preserve">NET PENSION LIABILITY 4,902,150 362,746 5,264,896 2,652,168</t>
  </si>
  <si>
    <t xml:space="preserve">OPEB LIABILITY 227,418 11,671 239,089 108,798 | OPEB LIABILITY 5,280,545 316,918 5,597,463 2,530,538</t>
  </si>
  <si>
    <t xml:space="preserve">same two lines as nopeb_gov (11,671 + 316,918)</t>
  </si>
  <si>
    <t xml:space="preserve">same two lines as nopeb_gov (239,089 + 5,597,463)</t>
  </si>
  <si>
    <t xml:space="preserve">UNRESTRICTED (9,916,028) 776,224 (9,139,804) (7,326,521)</t>
  </si>
  <si>
    <t xml:space="preserve">NONSPENDABLE 188,400 -- 37,624 1,536,395 1,433,856 3,196,275</t>
  </si>
  <si>
    <t xml:space="preserve">RESTRICTED 6,656,401 -- 104,669 232,073 1,855,776 8,848,919</t>
  </si>
  <si>
    <t xml:space="preserve">COMMITTED 2,759,525 -- 1,734,503 -- 1,110,822 5,604,850</t>
  </si>
  <si>
    <t xml:space="preserve">ASSIGNED 369,890 -- -- -- -- 369,890</t>
  </si>
  <si>
    <t xml:space="preserve">UNASSIGNED 471,714 -- -- -- (6,318) 465,396</t>
  </si>
  <si>
    <t xml:space="preserve">TOTAL FUND BALANCES 10,445,930 -- 1,876,796 1,768,468 4,394,136 18,485,330</t>
  </si>
  <si>
    <t xml:space="preserve">TOTAL REVENUES 22,780,529 20,069,433 495,325 247 1,517,884 44,863,418</t>
  </si>
  <si>
    <t xml:space="preserve">TOTAL EXPENDITURES 39,246,140 451,933 3,206,871 37,852 1,176,581 44,119,377</t>
  </si>
  <si>
    <t xml:space="preserve">Net Pension Liability 2,101,121 11,226 2,112,347 60,292</t>
  </si>
  <si>
    <t xml:space="preserve">Pension Assets 14,217 - 14,217 -</t>
  </si>
  <si>
    <t xml:space="preserve">Other Post-Employment Benefits 883 - 883 - | Other Post-Employment Benefits 1,252,707 4,734 1,257,441 29,502</t>
  </si>
  <si>
    <t xml:space="preserve">same two lines as nopeb_gov (- + 4,734)</t>
  </si>
  <si>
    <t xml:space="preserve">same two lines as nopeb_gov (883 + 1,257,441)</t>
  </si>
  <si>
    <t xml:space="preserve">Unrestricted (deficit) Net Position (1,156,156) 158,475 (997,681) 417,543</t>
  </si>
  <si>
    <t xml:space="preserve">Inventories &amp; Prepaid Items 3,912 - - - - 3,912</t>
  </si>
  <si>
    <t xml:space="preserve">Restricted 8,573 64,064 14,071 596,810 151,543 835,061</t>
  </si>
  <si>
    <t xml:space="preserve">Committed 1,878 - - 576,273 - 578,151</t>
  </si>
  <si>
    <t xml:space="preserve">Assigned 221,333 - - 176,886 - 398,219</t>
  </si>
  <si>
    <t xml:space="preserve">Unassigned 665,473 - - - - 665,473</t>
  </si>
  <si>
    <t xml:space="preserve">Total Fund Balances 901,169 64,064 14,071 1,349,969 210,485 2,539,758</t>
  </si>
  <si>
    <t xml:space="preserve">Total Revenues 6,194,288 343,177 5,972,037 951,297 21,308 13,482,107</t>
  </si>
  <si>
    <t xml:space="preserve">Total Expenditures 5,681,088 557,629 5,939,525 1,873,558 39,283 14,091,083</t>
  </si>
  <si>
    <t xml:space="preserve">p.96: Net pension liability ... 20,184,227 2,543,831 110,004 22,618,054 —</t>
  </si>
  <si>
    <t xml:space="preserve">p.101: Net pension liability ... 323,763 69,096 — 392,859 —</t>
  </si>
  <si>
    <t xml:space="preserve">computed: 22,618,054 + 392,859</t>
  </si>
  <si>
    <t xml:space="preserve">p.96: Net other post employment benefits liability ... 12,126,829 — 2,028,894 10,097,935 —</t>
  </si>
  <si>
    <t xml:space="preserve">p.101: no OPEB line in business-type long-term obligations table</t>
  </si>
  <si>
    <t xml:space="preserve">p.44: Unrestricted (deficit) ... (23,129,386) 1,583,430 (21,545,957) (300,800)</t>
  </si>
  <si>
    <t xml:space="preserve">p.47: Nonspendable ... 502,264 110,879 — — 613,143</t>
  </si>
  <si>
    <t xml:space="preserve">p.47: Restricted ... 520 — — 483,380 483,899</t>
  </si>
  <si>
    <t xml:space="preserve">p.47: Committed ... 9,171,485 — 1,522,757 — 10,694,242</t>
  </si>
  <si>
    <t xml:space="preserve">p.47: Assigned ... — — 971,099 — 971,099</t>
  </si>
  <si>
    <t xml:space="preserve">p.47: Unassigned... (904,837) (697,691) — (195) (1,602,723)</t>
  </si>
  <si>
    <t xml:space="preserve">p.47: Total fund balances ... 8,769,432 (586,812) 2,493,856 483,185 11,159,660</t>
  </si>
  <si>
    <t xml:space="preserve">p.49: Total revenues ... 48,689,018 5,124,712 500,603 1,101,819 55,416,152</t>
  </si>
  <si>
    <t xml:space="preserve">p.49: Total expenditures ... 52,367,297 6,358,042 1,380,910 1,980,720 62,086,970</t>
  </si>
  <si>
    <t xml:space="preserve">p.49: Net pension liability ... 40,407,062 527,649 40,934,711 2,639,939</t>
  </si>
  <si>
    <t xml:space="preserve">p.49: Net OPEB liability... 12,342,168 590,503 12,932,671 3,185,051</t>
  </si>
  <si>
    <t xml:space="preserve">p.49: Unrestricted (deficits) ... (68,180,803) 682,030 (67,498,773) (3,457,514)</t>
  </si>
  <si>
    <t xml:space="preserve">p.54: Nonspendable ... — 393,199 — — — 393,199 (General column dash)</t>
  </si>
  <si>
    <t xml:space="preserve">p.54: Restricted ... — — 662,584 104,309 1,381,505 2,148,398</t>
  </si>
  <si>
    <t xml:space="preserve">p.54: Committed ... 8,110,684 — — — 5,525,827 13,636,511</t>
  </si>
  <si>
    <t xml:space="preserve">p.54: Assigned ... 1,425,519 636 1,645,549 — 1,495,054 4,566,758</t>
  </si>
  <si>
    <t xml:space="preserve">p.54: Unassigned (deficits) ... 3,305,574 — — — (1,880,196) 1,425,378</t>
  </si>
  <si>
    <t xml:space="preserve">p.54: Fund balances ... 12,841,777 393,835 2,308,133 104,309 6,522,190 22,170,244</t>
  </si>
  <si>
    <t xml:space="preserve">p.56: Total revenues ... 61,907,573 5,991,724 1,401,930 6,997,141 12,018,284 88,316,652</t>
  </si>
  <si>
    <t xml:space="preserve">p.56: Total expenditures ... 58,604,191 4,852,153 1,176,589 6,842,466 20,623,156 92,098,555</t>
  </si>
  <si>
    <t xml:space="preserve">p.130: Net pension liability 6,505.2 11.8 1,715.5 4,801.5 - 4,801.5</t>
  </si>
  <si>
    <t xml:space="preserve">p.130: Net pension liability 38.6 - 10.3 28.4 - 28.4</t>
  </si>
  <si>
    <t xml:space="preserve">computed: 4,801.5 + 28.4 = 4,829.9 (millions)</t>
  </si>
  <si>
    <t xml:space="preserve">p.106: MRP, and a net pension asset of $29.4 million for JRS.</t>
  </si>
  <si>
    <t xml:space="preserve">p.130: Net OPEB liability 2,949.2 148.4 1,361.1 1,736.4 - 1,736.4</t>
  </si>
  <si>
    <t xml:space="preserve">p.130: Net OPEB liability 18.2 0.7 9.3 9.6 - 9.6</t>
  </si>
  <si>
    <t xml:space="preserve">computed: 1,736.4 + 9.6 = 1,746.0 (millions)</t>
  </si>
  <si>
    <t xml:space="preserve">p.36: Unrestricted (447,336) (72,397) (519,733) 1,955,794</t>
  </si>
  <si>
    <t xml:space="preserve">p.41: Nonspendable 84,959 - 1,294,169 1,379,128</t>
  </si>
  <si>
    <t xml:space="preserve">p.41: Restricted 1,592,010 4,002,162 4,403,205 9,997,376</t>
  </si>
  <si>
    <t xml:space="preserve">p.41: Committed 8,670,344 - 299,372 8,969,716</t>
  </si>
  <si>
    <t xml:space="preserve">p.41: Assigned 404,024 - - 404,024</t>
  </si>
  <si>
    <t xml:space="preserve">p.41: Unassigned (Note 22) 240,638 - (14,334) 226,304</t>
  </si>
  <si>
    <t xml:space="preserve">p.41: Total Fund Balances (Note 23) 10,991,975 4,002,162 5,982,410 20,976,547</t>
  </si>
  <si>
    <t xml:space="preserve">p.43: Total Revenues 53,788,610 19,499,990 7,875,111 81,163,710</t>
  </si>
  <si>
    <t xml:space="preserve">p.43: Total Expenditures 55,592,047 21,700,796 7,819,470 85,112,313</t>
  </si>
  <si>
    <t xml:space="preserve">p.51: Net Pension Liability ... 1,612,481 213,893 1,826,374 32,802</t>
  </si>
  <si>
    <t xml:space="preserve">p.50: Other Postemployment Benefits ... 41,214 6,745 47,959 21,489 | p.51: Other Postemployment Benefits ... 681,966 97,174 779,140 302,944</t>
  </si>
  <si>
    <t xml:space="preserve">p.51: Unrestricted ... $ 10,177,671 $ 1,092,202 $ 11,269,873 $ 2,185,404</t>
  </si>
  <si>
    <t xml:space="preserve">p.58: Nonspendable ... $ 2,085,671 $ — $ 2,394,851 $ 4,480,522</t>
  </si>
  <si>
    <t xml:space="preserve">p.58: Restricted ... 199,708 6,874 6,887,367 7,093,949</t>
  </si>
  <si>
    <t xml:space="preserve">p.58: Committed ... 131,708 — 1,226,757 1,358,465</t>
  </si>
  <si>
    <t xml:space="preserve">p.58: Assigned ... 4,848,685 — 811,876 5,660,561</t>
  </si>
  <si>
    <t xml:space="preserve">p.58: Unassigned ... 8,418,651 — — 8,418,651</t>
  </si>
  <si>
    <t xml:space="preserve">p.58: Total Fund Balances ... $ 15,684,423 $ 6,874 $ 11,320,851 $ 27,012,148</t>
  </si>
  <si>
    <t xml:space="preserve">p.60: Net Revenues ... $ 35,478,861 $ 18,197,596 $ 6,905,102 $ 60,581,559</t>
  </si>
  <si>
    <t xml:space="preserve">p.60: Total Expenditures ... $ 35,114,726 $ 18,182,168 $ 8,371,604 $ 61,668,498</t>
  </si>
  <si>
    <t xml:space="preserve">p.35: Net pension liability 4,337,668 37,390 4,375,058 3,959,537</t>
  </si>
  <si>
    <t xml:space="preserve">p.35: Net other postemployment benefit liability 4,892 4 4,896 18 | p.35: Net other postemployment benefit liability 112,839 1,085 113,924 103,865</t>
  </si>
  <si>
    <t xml:space="preserve">p.36: Unrestricted (deficit) (3,991,426) 596,621 (3,394,805) (1,326,941)</t>
  </si>
  <si>
    <t xml:space="preserve">p.40: Inventories 46,971 ; Prepaid items 11,620 (summed)</t>
  </si>
  <si>
    <t xml:space="preserve">p.40: Restricted purpose lines summed (General government 770,143 ... Debt service 343,072)</t>
  </si>
  <si>
    <t xml:space="preserve">p.40: Committed purpose lines summed (General government 862,191 ... Capital projects 834,362)</t>
  </si>
  <si>
    <t xml:space="preserve">p.40: Assigned lines summed (22,292 + 3,676 + 3,270)</t>
  </si>
  <si>
    <t xml:space="preserve">p.40: Unassigned 90,152 – 90,152</t>
  </si>
  <si>
    <t xml:space="preserve">p.40: Total Fund Balances 9,723,009 71,816 9,794,825</t>
  </si>
  <si>
    <t xml:space="preserve">p.42: Total Revenues 22,709,403 3,817 22,713,220</t>
  </si>
  <si>
    <t xml:space="preserve">p.42: Total Expenditures 23,549,305 93 23,549,398</t>
  </si>
  <si>
    <t xml:space="preserve">p.120: Net Pension Liability 8,297,736 2,296,657 (1,967,446) 8,626,947 —</t>
  </si>
  <si>
    <t xml:space="preserve">p.120: Net Pension Liability 44,603 20,733 (17,761) 47,575 —</t>
  </si>
  <si>
    <t xml:space="preserve">computed: 8,626,947 + 47,575</t>
  </si>
  <si>
    <t xml:space="preserve">p.120: Benefit Obligation 2,138,661 203,005 (97,537) 2,244,129 29,096</t>
  </si>
  <si>
    <t xml:space="preserve">p.120: Benefit Obligation 9,102 1,597 (423) 10,276 —</t>
  </si>
  <si>
    <t xml:space="preserve">computed: 2,244,129 + 10,276</t>
  </si>
  <si>
    <t xml:space="preserve">p.34: Unrestricted (1,707,373) 1,195,981 (511,392) 2,732,814</t>
  </si>
  <si>
    <t xml:space="preserve">p.38: Nonspendable 72,379 — 253 61,022 88,040 221,694</t>
  </si>
  <si>
    <t xml:space="preserve">p.38: Restricted 2,384,740 385,254 243,549 1,663,552 702,646 5,379,741</t>
  </si>
  <si>
    <t xml:space="preserve">p.38: Committed 976,190 2,956 2,898,341 — 353,222 4,230,709</t>
  </si>
  <si>
    <t xml:space="preserve">p.38: Assigned 984,761 37,658 121,681 — 452,291 1,596,391</t>
  </si>
  <si>
    <t xml:space="preserve">p.38: Unassigned 5,961,073 — — — — 5,961,073</t>
  </si>
  <si>
    <t xml:space="preserve">p.38: Total Fund Balances 10,379,143 425,868 3,263,824 1,724,574 1,596,199 17,389,608</t>
  </si>
  <si>
    <t xml:space="preserve">p.40: Total Revenues 32,960,973 1,807,839 584,510 2,006,867 2,600,449 — 39,960,638</t>
  </si>
  <si>
    <t xml:space="preserve">p.40: Total Expenditures 31,848,774 3,432,679 17,681 3,114,167 1,972,113 — 40,385,414</t>
  </si>
  <si>
    <t xml:space="preserve">npl</t>
  </si>
  <si>
    <t xml:space="preserve">Net pension liability (Note 6) 2,280,521 14,116 2,294,637 235,035</t>
  </si>
  <si>
    <t xml:space="preserve">Net pension asset (Note 6) 65,226 — 65,226 —</t>
  </si>
  <si>
    <t xml:space="preserve">nopeb</t>
  </si>
  <si>
    <t xml:space="preserve">Total OPEB liability (Note 7) 44,891 842 45,733 42,773</t>
  </si>
  <si>
    <t xml:space="preserve">unrestricted_np</t>
  </si>
  <si>
    <t xml:space="preserve">Unrestricted 3,207,882 25,082 3,232,964 776,364</t>
  </si>
  <si>
    <t xml:space="preserve">Nonspendable 10,322 27,500 342</t>
  </si>
  <si>
    <t xml:space="preserve">Restricted — 1,308,967 156,340</t>
  </si>
  <si>
    <t xml:space="preserve">Committed 1,990,037 1,258,525 —</t>
  </si>
  <si>
    <t xml:space="preserve">Assigned 46,515 5,919 —</t>
  </si>
  <si>
    <t xml:space="preserve">Unassigned 773,134 — —</t>
  </si>
  <si>
    <t xml:space="preserve">Total fund balances 2,820,008 2,600,911 156,682</t>
  </si>
  <si>
    <t xml:space="preserve">Total revenues 3,453,804 1,801,669 4,452,760</t>
  </si>
  <si>
    <t xml:space="preserve">Total expenditures 2,947,803 1,890,607 4,324,384</t>
  </si>
  <si>
    <t xml:space="preserve">Net Pension Liability 214,963 – 214,963 –</t>
  </si>
  <si>
    <t xml:space="preserve">Net Pension Asset 155,718 – 155,718 –</t>
  </si>
  <si>
    <t xml:space="preserve">Total OPEB Liability 30,919 – 30,919 –</t>
  </si>
  <si>
    <t xml:space="preserve">Unrestricted 3,537,937 61,946 3,599,883 2,191,888</t>
  </si>
  <si>
    <t xml:space="preserve">Items 2,645 1,919 480 295 – 3,276 8,615 (under 'Nonspendable: Inventories and Prepaid')</t>
  </si>
  <si>
    <t xml:space="preserve">Restricted 54,744 455,243 85,500 460,517 2,502,017 1,429,053 4,987,074</t>
  </si>
  <si>
    <t xml:space="preserve">Committed 2,545,164 – – – – 547,575 3,092,739</t>
  </si>
  <si>
    <t xml:space="preserve">Assigned 442 266 – 1,137 – 29,940 31,785</t>
  </si>
  <si>
    <t xml:space="preserve">Unassigned 277,171 – – – – (211) 276,960</t>
  </si>
  <si>
    <t xml:space="preserve">Total Fund Balances 2,880,166 457,428 85,980 461,949 3,229,669 2,046,435 9,161,627</t>
  </si>
  <si>
    <t xml:space="preserve">Total Revenues 6,308,910 1,733,274 5,985,222 431,571 226,027 684,297 15,369,301</t>
  </si>
  <si>
    <t xml:space="preserve">Total Expenditures 7,776,942 1,735,369 5,918,310 780,269 142,563 752,317 17,105,770</t>
  </si>
  <si>
    <t xml:space="preserve">Net pension liability 2,700,832 49,968 2,750,800 516,319</t>
  </si>
  <si>
    <t xml:space="preserve">nopeb_current</t>
  </si>
  <si>
    <t xml:space="preserve">Net OPEB liability 29,443 - 29,443 35,978</t>
  </si>
  <si>
    <t xml:space="preserve">nopeb_noncurrent</t>
  </si>
  <si>
    <t xml:space="preserve">Net OPEB liability 797,481 16,185 813,666 564,466</t>
  </si>
  <si>
    <t xml:space="preserve">Unrestricted (deficit) 2,042,533 60,640 2,103,173 (369,318)</t>
  </si>
  <si>
    <t xml:space="preserve">Nonspendable 91,230,856 - 560,016,159 651,247,015</t>
  </si>
  <si>
    <t xml:space="preserve">Restricted 178,144,375 918,779,504 345,752,815 1,442,676,694</t>
  </si>
  <si>
    <t xml:space="preserve">Committed 4,465,304,781 - 1,197,269,140 5,662,573,921</t>
  </si>
  <si>
    <t xml:space="preserve">Unassigned (674,753,420) - - (674,753,420)</t>
  </si>
  <si>
    <t xml:space="preserve">Total fund balances 4,059,926,592 918,779,504 2,103,038,114 7,081,744,210</t>
  </si>
  <si>
    <t xml:space="preserve">Total revenues 15,249,359,213 3,964,653,718 2,278,518,577 21,492,531,508</t>
  </si>
  <si>
    <t xml:space="preserve">Total expenditures 13,303,262,591 5,432,908,114 2,685,460,005 21,421,630,710</t>
  </si>
  <si>
    <t xml:space="preserve">Net Pension Liability 1,026,620 46,997 1,073,617 53,634</t>
  </si>
  <si>
    <t xml:space="preserve">Other Postemployment Benefits Payable - Current Portion 58,611 58,611</t>
  </si>
  <si>
    <t xml:space="preserve">Other Postemployment Benefits Payable 1,247,307 63,962 1,311,269 106,624</t>
  </si>
  <si>
    <t xml:space="preserve">Unrestricted Net Position (Deficit) (2,306,908) 30,496 (2,276,412) 345,450</t>
  </si>
  <si>
    <t xml:space="preserve">Inventories 27,213 28,378 1,088 56,679</t>
  </si>
  <si>
    <t xml:space="preserve">Restricted 976,982 124,462 43,244 1,144,688</t>
  </si>
  <si>
    <t xml:space="preserve">Committed 83,912 6,021 89,933</t>
  </si>
  <si>
    <t xml:space="preserve">Assigned 281,407 63,100 130,802 10,191 485,500</t>
  </si>
  <si>
    <t xml:space="preserve">Revenue Stabilization 225,208 225,208 (under 'Unassigned:')</t>
  </si>
  <si>
    <t xml:space="preserve">Total Fund Balances 1,594,722 215,940 130,802 94,950 2,036,414</t>
  </si>
  <si>
    <t xml:space="preserve">Total Revenues 6,270,466 662,553 1,017,345 119,995 8,070,359</t>
  </si>
  <si>
    <t xml:space="preserve">Total Expenditures 6,764,492 722,201 1,272,146 149,390 8,908,229</t>
  </si>
  <si>
    <t xml:space="preserve">Net pension liability 77,460,398,549 - 77,460,398,549 4,843,902,295</t>
  </si>
  <si>
    <t xml:space="preserve">Net pension assets 3,392,969 - 3,392,969 -</t>
  </si>
  <si>
    <t xml:space="preserve">OPEB liability 86,276,107,370 - 86,276,107,370 3,554,739,188</t>
  </si>
  <si>
    <t xml:space="preserve">Unrestricted (174,102,507,687) - (174,102,507,687) (1,599,738,198)</t>
  </si>
  <si>
    <t xml:space="preserve">Nonspendable 20,416,073 - - 20,416,073</t>
  </si>
  <si>
    <t xml:space="preserve">Restricted 2,681,944,214 1,055,185,989 6,525,260,686 10,262,390,889</t>
  </si>
  <si>
    <t xml:space="preserve">Committed 11,052,611,951 - 2,743,376,673 13,795,988,624</t>
  </si>
  <si>
    <t xml:space="preserve">Unassigned 8,625,618,440 - - 8,625,618,440</t>
  </si>
  <si>
    <t xml:space="preserve">Total Fund Balances 22,380,590,678 1,055,185,989 9,268,637,359 32,704,414,026</t>
  </si>
  <si>
    <t xml:space="preserve">Total Revenues 60,979,024,211 22,157,701,664 9,455,446,711 92,592,172,586</t>
  </si>
  <si>
    <t xml:space="preserve">Total Expenditures 59,603,886,014 21,608,356,083 13,392,071,397 94,604,313,494</t>
  </si>
  <si>
    <t xml:space="preserve">Net Pension Liability 4,627,961 2,353,228 6,981,189 342,346</t>
  </si>
  <si>
    <t xml:space="preserve">Net Pension Assets 32,300 - 32,300 -</t>
  </si>
  <si>
    <t xml:space="preserve">Net OPEB Liability 424,872 335,996 760,868 46,350</t>
  </si>
  <si>
    <t xml:space="preserve">Unrestricted (Deficit) (3,414,012) (718,521) (4,132,533) (25,281)</t>
  </si>
  <si>
    <t xml:space="preserve">Nonspendable 201,052 - -</t>
  </si>
  <si>
    <t xml:space="preserve">Restricted 20,263,959 11,742,912 36,435,609</t>
  </si>
  <si>
    <t xml:space="preserve">Committed 145,700 - -</t>
  </si>
  <si>
    <t xml:space="preserve">Assigned 234,252 - -</t>
  </si>
  <si>
    <t xml:space="preserve">Unassigned (Deficit) 1,003,543 - (1)</t>
  </si>
  <si>
    <t xml:space="preserve">Total Fund Balances 21,848,506 11,742,912 36,435,608</t>
  </si>
  <si>
    <t xml:space="preserve">Total Revenues 31,724,478 995,428 3,456,965</t>
  </si>
  <si>
    <t xml:space="preserve">Total Expenditures 24,500,855 - -</t>
  </si>
  <si>
    <t xml:space="preserve">Net pension liability……………………………………………… 6,516 1,535 8,051 7,220</t>
  </si>
  <si>
    <t xml:space="preserve">Net other postemployment benefits liability…………………… 48,840 13,482 62,322 23,882</t>
  </si>
  <si>
    <t xml:space="preserve">Unrestricted deficits……………………………..…………………… (16,307) (15,026) (31,333) (17,419)</t>
  </si>
  <si>
    <t xml:space="preserve">Restricted................................................................ 283 1 3,350 1,368 - 5,002</t>
  </si>
  <si>
    <t xml:space="preserve">Committed............................................................... 51,745 - 142 16,671 - 68,558</t>
  </si>
  <si>
    <t xml:space="preserve">Assigned.................................................................. 7,969 - - 5,050 - 13,019</t>
  </si>
  <si>
    <t xml:space="preserve">Unassigned............................................................. 6 - - (1,883) - (1,877)</t>
  </si>
  <si>
    <t xml:space="preserve">Total fund balances............................................. 60,003 1 3,492 21,206 - 84,702</t>
  </si>
  <si>
    <t xml:space="preserve">Total revenues............................................................................ 100,555 101,767 50,619 30,309 - 283,250</t>
  </si>
  <si>
    <t xml:space="preserve">Total expenditures...................................................................... 129,020 98,031 4,660 41,827 - 273,538</t>
  </si>
  <si>
    <t xml:space="preserve">Pension liability (Note 12) 4,152,974 11,181 (364,813) 3,799,342 27,825</t>
  </si>
  <si>
    <t xml:space="preserve">Net pension liability (Note 12) 58,063 - (4,232) 53,831 -</t>
  </si>
  <si>
    <t xml:space="preserve">Total Pension Liability $ 3,853,173 $ 2,350,458 $ 832,099 $ 30,791 (Note 12 p.149; = 3,799,342 + 53,831)</t>
  </si>
  <si>
    <t xml:space="preserve">Net pension asset (Note 12) 41,734 - 41,734 -</t>
  </si>
  <si>
    <t xml:space="preserve">Net OPEB liability (Note 14) 5,222,206 1,526,557 (5,005) 6,743,758 -</t>
  </si>
  <si>
    <t xml:space="preserve">Net OPEB liability (Note 14) 83,422 25,589 (110) 108,901 -</t>
  </si>
  <si>
    <t xml:space="preserve">computed: 6,743,758 + 108,901 = 6,852,659 (Note 8 p.118)</t>
  </si>
  <si>
    <t xml:space="preserve">Unrestricted 16,460,135 8,213,106 24,673,241 2,429,810</t>
  </si>
  <si>
    <t xml:space="preserve">Nonspendable 106,443 117,432 - 180,522 404,397</t>
  </si>
  <si>
    <t xml:space="preserve">Restricted 344,448 305,210 382,296 2,055,450 3,087,404</t>
  </si>
  <si>
    <t xml:space="preserve">Committed 14,957,903 757,849 966,147 3,649,206 20,331,105</t>
  </si>
  <si>
    <t xml:space="preserve">Assigned 2,451,712 - - 87,555 2,539,267</t>
  </si>
  <si>
    <t xml:space="preserve">Unassigned 3,258,321 - - (2,398) 3,255,923</t>
  </si>
  <si>
    <t xml:space="preserve">Total Fund Balances 21,118,827 1,180,491 1,348,443 5,970,335 29,618,096</t>
  </si>
  <si>
    <t xml:space="preserve">Total revenues 75,416,082 5,424,066 2,500,359 1,320,997 84,661,504</t>
  </si>
  <si>
    <t xml:space="preserve">Total expenditures 74,597,628 6,353,646 2,222,489 1,575,218 84,748,981</t>
  </si>
  <si>
    <t xml:space="preserve">Net Pension Liability 793,127,758 234,896,990 1,028,024,748 334,000</t>
  </si>
  <si>
    <t xml:space="preserve">Pension Assets 12,528,532 — 12,528,532 —</t>
  </si>
  <si>
    <t xml:space="preserve">Net OPEB Liability 34,130,002 10,417,075 44,547,077 —</t>
  </si>
  <si>
    <t xml:space="preserve">Unrestricted 17,253,981,676 3,247,804,990 20,501,786,666 102,617,028</t>
  </si>
  <si>
    <t xml:space="preserve">Inventory 5,578,582 24,288,420 17,708,797 — 47,575,799 | Prepaid Expenditures 7,581,870 4,324,704 7,341,500 — 19,248,074</t>
  </si>
  <si>
    <t xml:space="preserve">Restricted — — 10,128,585,979 141,424,000 10,270,009,979</t>
  </si>
  <si>
    <t xml:space="preserve">Committed 1,341,819,536 — 2,354,869,340 2,136,217 3,698,825,093</t>
  </si>
  <si>
    <t xml:space="preserve">Assigned — — 313,439,200 — 313,439,200</t>
  </si>
  <si>
    <t xml:space="preserve">Unassigned 14,629,600,567 (6,280,309) — — 14,623,320,258</t>
  </si>
  <si>
    <t xml:space="preserve">Total Fund Balances 15,984,580,555 22,332,815 12,821,944,816 226,834,793 29,055,692,979</t>
  </si>
  <si>
    <t xml:space="preserve">Total Revenues 4,510,201,793 2,704,883,586 4,243,347,567 18,745,476 11,477,178,422</t>
  </si>
  <si>
    <t xml:space="preserve">Total Expenditures 2,598,549,548 2,661,855,217 2,924,145,434 214,552,871 8,399,103,070</t>
  </si>
  <si>
    <t xml:space="preserve">Net Pension Liability....................................... 5,465,481 18 310,926 5,154,573 -</t>
  </si>
  <si>
    <t xml:space="preserve">Net Pension Liability....................................... 357,137 - 25,983 331,154 -</t>
  </si>
  <si>
    <t xml:space="preserve">computed: 5,154,573 + 331,154 = 5,485,727 (Note p.148: 'net pension liability in the amount of $5.49 billion ... $5.15 billion is allocable to governmental activities and $331.2 million ... business-type activities')</t>
  </si>
  <si>
    <t xml:space="preserve">Net OPEB Liability .......................................... 218,246 - 100,277 117,969 -</t>
  </si>
  <si>
    <t xml:space="preserve">Note p.148: 'net OPEB liability in the amount of $118 million as of June 30, 2025, which all is allocable to governmental activities'</t>
  </si>
  <si>
    <t xml:space="preserve">Net OPEB Liability......................................... 117,969 (Note 10 summary p.148, governmental only)</t>
  </si>
  <si>
    <t xml:space="preserve">Unrestricted...................................................................................................... 60,096 349,580 409,676 1,062,095</t>
  </si>
  <si>
    <t xml:space="preserve">Nonspendable........................................................................... 60,281 — —</t>
  </si>
  <si>
    <t xml:space="preserve">Restricted................................................................................. 1,619,331 343,924 3,688,051</t>
  </si>
  <si>
    <t xml:space="preserve">Committed................................................................................ 912,899 464,243 —</t>
  </si>
  <si>
    <t xml:space="preserve">Assigned................................................................................... 10,952,817 — 139</t>
  </si>
  <si>
    <t xml:space="preserve">Unassigned............................................................................... 3,608,614 — —</t>
  </si>
  <si>
    <t xml:space="preserve">TOTAL FUND BALANCES (DEFICITS) .............................. 17,153,942 808,167 3,688,190</t>
  </si>
  <si>
    <t xml:space="preserve">TOTAL REVENUES............................................................ 49,343,227 22,263,036 239,164</t>
  </si>
  <si>
    <t xml:space="preserve">TOTAL EXPENDITURES.................................................... 49,447,475 22,600,705 337,910</t>
  </si>
  <si>
    <t xml:space="preserve">Net Pension Liability 747,658 1,408 749,066 1,651,333</t>
  </si>
  <si>
    <t xml:space="preserve">Net Pension Asset 164 - 164 156</t>
  </si>
  <si>
    <t xml:space="preserve">Net Other Postemployment Benefit Liability 216,580 348 216,928 210,853</t>
  </si>
  <si>
    <t xml:space="preserve">Unrestricted 10,205,570 778,339 10,983,909 1,686,673</t>
  </si>
  <si>
    <t xml:space="preserve">Nonspendable $ 100,920 $ 2,884,851 $ 109,180 $ 1,618,902 $ 4,713,853</t>
  </si>
  <si>
    <t xml:space="preserve">Restricted 2,945,247 - - - 2,945,247</t>
  </si>
  <si>
    <t xml:space="preserve">Committed 10,135,919 - - 88,778 10,224,697</t>
  </si>
  <si>
    <t xml:space="preserve">Assigned - - - 211,642 211,642</t>
  </si>
  <si>
    <t xml:space="preserve">Unassigned 341,336 - - - 341,336</t>
  </si>
  <si>
    <t xml:space="preserve">Total Fund Balances $ 13,523,422 $ 2,884,851 $ 109,180 $ 1,919,322 $ 18,436,775</t>
  </si>
  <si>
    <t xml:space="preserve">Total Revenues $ 30,604,464 $ 393,602 $ 6,356 $ 255,224 $ 31,259,646</t>
  </si>
  <si>
    <t xml:space="preserve">Total Expenditures $ 30,421,436 $ 157,853 $ - $ 79,509 $ 30,658,798</t>
  </si>
  <si>
    <t xml:space="preserve">Net Pension Liability 5,418,495 576,347 5,994,842 1,933,429</t>
  </si>
  <si>
    <t xml:space="preserve">Total OPEB Liability 87,382 9,887 97,269 65,200</t>
  </si>
  <si>
    <t xml:space="preserve">Unrestricted 283,755 9,047,148 9,330,902 1,796,282</t>
  </si>
  <si>
    <t xml:space="preserve">Nonspendable 95,119 2,743 46,483</t>
  </si>
  <si>
    <t xml:space="preserve">Oregon Constitution 1,388,847 7,579 89,317 | Enabling Legislation 34,951 476,449 152,993</t>
  </si>
  <si>
    <t xml:space="preserve">Committed 2,018,557 177,810 -</t>
  </si>
  <si>
    <t xml:space="preserve">Assigned - 200,085 -</t>
  </si>
  <si>
    <t xml:space="preserve">Unassigned 1,653,629 - -</t>
  </si>
  <si>
    <t xml:space="preserve">Total Fund Balances 5,191,103 1,190,240 1,194,611</t>
  </si>
  <si>
    <t xml:space="preserve">Total Revenues 17,291,987 17,778,899 2,877,820</t>
  </si>
  <si>
    <t xml:space="preserve">Total Expenditures 17,774,745 17,521,116 2,730,022</t>
  </si>
  <si>
    <t xml:space="preserve">Net pension liability—Note 9, 16 ...................................................................................... 16,636,157 828,919 17,465,076 1,448,073</t>
  </si>
  <si>
    <t xml:space="preserve">Other postemployment benefit liability—Note 10, 16 ..................................................... 115,838 382 116,220 45,857</t>
  </si>
  <si>
    <t xml:space="preserve">Other postemployment benefit liability—Note 10, 16 ..................................................... 13,473,543 496,315 13,969,858 1,280,455</t>
  </si>
  <si>
    <t xml:space="preserve">115,838 (current) + 13,473,543 (noncurrent) = 13,589,381</t>
  </si>
  <si>
    <t xml:space="preserve">382 (current) + 496,315 (noncurrent) = 496,697</t>
  </si>
  <si>
    <t xml:space="preserve">116,220 (current) + 13,969,858 (noncurrent) = 14,086,078</t>
  </si>
  <si>
    <t xml:space="preserve">Unrestricted ........................................................................................................................... (15,150,089) (2,583,215) (17,733,304) (6,688,747)</t>
  </si>
  <si>
    <t xml:space="preserve">Nonspendable ...................................................................................... 26,252 — — 26,252</t>
  </si>
  <si>
    <t xml:space="preserve">Restricted ............................................................................................. 146,239 2,970,752 9,479,200 12,596,191</t>
  </si>
  <si>
    <t xml:space="preserve">Committed ........................................................................................... 11,472,830 — 1,450,729 12,923,559</t>
  </si>
  <si>
    <t xml:space="preserve">Unassigned (deficit) ............................................................................. 4,315,609 — (11,175) 4,304,434</t>
  </si>
  <si>
    <t xml:space="preserve">TOTAL FUND BALANCES .................................................................. 15,960,930 2,970,752 10,918,754 29,850,436</t>
  </si>
  <si>
    <t xml:space="preserve">TOTAL REVENUES .................................................................................................. 92,414,817 7,803,183 8,376,730 108,594,730</t>
  </si>
  <si>
    <t xml:space="preserve">TOTAL EXPENDITURES .......................................................................................... 94,758,255 7,483,395 9,470,110 111,711,760</t>
  </si>
  <si>
    <t xml:space="preserve">npl_line1</t>
  </si>
  <si>
    <t xml:space="preserve">Net pension liability 1,945,017 17,838 1,962,855 253,167</t>
  </si>
  <si>
    <t xml:space="preserve">npl_line2</t>
  </si>
  <si>
    <t xml:space="preserve">Net pension liability-special funding situation 1,014,429 — 1,014,429 —</t>
  </si>
  <si>
    <t xml:space="preserve">1,945,017 + 1,014,429 (special funding situation) = 2,959,446</t>
  </si>
  <si>
    <t xml:space="preserve">17,838 (special funding line is — for BTA)</t>
  </si>
  <si>
    <t xml:space="preserve">1,962,855 + 1,014,429 = 2,977,284</t>
  </si>
  <si>
    <t xml:space="preserve">Net pension asset 8,186 — 8,186 12,347 (p.47)</t>
  </si>
  <si>
    <t xml:space="preserve">Net OPEB liability 125,768 1,274 127,042 98,390</t>
  </si>
  <si>
    <t xml:space="preserve">Unrestricted (deficit) (3,974,312) (11,495) (3,985,807) 360,131</t>
  </si>
  <si>
    <t xml:space="preserve">Nonspendable 181,505 — — 174 181,679</t>
  </si>
  <si>
    <t xml:space="preserve">Restricted 409,550 206,975 806,141 806,588 2,229,254</t>
  </si>
  <si>
    <t xml:space="preserve">Committed 19,106 189,887 — 230 209,223</t>
  </si>
  <si>
    <t xml:space="preserve">Assigned 274,024 830 — 399 275,253</t>
  </si>
  <si>
    <t xml:space="preserve">Unassigned 192,342 — — (60) 192,282</t>
  </si>
  <si>
    <t xml:space="preserve">Total fund balances 1,076,527 397,692 806,141 807,331 3,087,691</t>
  </si>
  <si>
    <t xml:space="preserve">Total revenues 10,095,792 890,065 39,463 368,812 11,394,132</t>
  </si>
  <si>
    <t xml:space="preserve">Total expenditures 10,523,009 1,038,142 219,972 632,240 12,413,363</t>
  </si>
  <si>
    <t xml:space="preserve">snp_folded</t>
  </si>
  <si>
    <t xml:space="preserve">Due in more than one year ....................................................................................................................... 9,697,307 203,486 9,900,793 24,989,285</t>
  </si>
  <si>
    <t xml:space="preserve">Net pension liability.................................................... 4,008,794 103,652 — 4,112,446 —</t>
  </si>
  <si>
    <t xml:space="preserve">Net pension liability ........................................... 27,733 — (3,651) 24,082 —</t>
  </si>
  <si>
    <t xml:space="preserve">4,112,446 + 24,082 = 4,136,528 (computed)</t>
  </si>
  <si>
    <t xml:space="preserve">Net other post-employment benefit liability............... 2,559,695 754,139 — 3,313,834 —</t>
  </si>
  <si>
    <t xml:space="preserve">Net other post-employment benefit liability ...... 18,933 1,671 — 20,604 —</t>
  </si>
  <si>
    <t xml:space="preserve">3,313,834 + 20,604 = 3,334,438 (computed)</t>
  </si>
  <si>
    <t xml:space="preserve">Unrestricted ............................................................................................................................................. 3,340,596 6,943 3,347,539 (3,387,519)</t>
  </si>
  <si>
    <t xml:space="preserve">Nonspendable ....................................................................................................................................................... 67,378 22,037 —</t>
  </si>
  <si>
    <t xml:space="preserve">Restricted .............................................................................................................................................................. 1,284,909 505,159 2,674,150</t>
  </si>
  <si>
    <t xml:space="preserve">Committed ............................................................................................................................................................ 1,117,281 51,844 135,906</t>
  </si>
  <si>
    <t xml:space="preserve">Assigned ............................................................................................................................................................... 3,018,180 474,813 —</t>
  </si>
  <si>
    <t xml:space="preserve">Unassigned ........................................................................................................................................................... 3,466,215 (77,716) —</t>
  </si>
  <si>
    <t xml:space="preserve">Total fund balances ........................................................................................................................................ 8,953,963 976,137 2,810,056</t>
  </si>
  <si>
    <t xml:space="preserve">Total revenues.............................................................................................................................................. 20,731,521 14,280,685</t>
  </si>
  <si>
    <t xml:space="preserve">Total expenditures ....................................................................................................................................... 20,323,239 14,332,258</t>
  </si>
  <si>
    <t xml:space="preserve">Net Pension Asset 855 22 877</t>
  </si>
  <si>
    <t xml:space="preserve">Unrestricted 1,718,814 980,115 2,698,929</t>
  </si>
  <si>
    <t xml:space="preserve">Nonspendable 4,964 27,489 287 3,265 465,149 219,166 720,320</t>
  </si>
  <si>
    <t xml:space="preserve">Restricted 240,909 8,384 376,704 292,118 575,813 1,493,928 (General Fund column blank)</t>
  </si>
  <si>
    <t xml:space="preserve">Committed 72,571 72,571 (General Fund column blank)</t>
  </si>
  <si>
    <t xml:space="preserve">Assigned 942,031 1,730 14,728 958,489</t>
  </si>
  <si>
    <t xml:space="preserve">Unassigned 716,167 (19,974) 696,193</t>
  </si>
  <si>
    <t xml:space="preserve">Total Fund Balances 1,663,162 268,398 2,017 11,649 376,704 757,267 862,304 3,941,501</t>
  </si>
  <si>
    <t xml:space="preserve">Total Revenue 2,423,413 1,141,763 1,195,762 572,506 21,695 45,145 1,537,060 6,937,344</t>
  </si>
  <si>
    <t xml:space="preserve">Total Expenditures 2,599,721 1,183,614 1,195,132 566,318 1,249 2,412 1,456,165 7,004,611</t>
  </si>
  <si>
    <t xml:space="preserve">Due in more than one year 3,830,695 13,266 3,843,961 8,962,560</t>
  </si>
  <si>
    <t xml:space="preserve">Pension 367,068 -</t>
  </si>
  <si>
    <t xml:space="preserve">Other postemployment benefits 717,503 36,861</t>
  </si>
  <si>
    <t xml:space="preserve">opeb_asset</t>
  </si>
  <si>
    <t xml:space="preserve">Net other postemployment benefits assets 53,183 - 53,183 26,397</t>
  </si>
  <si>
    <t xml:space="preserve">Unrestricted 19,631,654 3,903,852 23,535,506 3,333,691</t>
  </si>
  <si>
    <t xml:space="preserve">Inventories $ 42,275 | Long term portion of accounts receivable 16,687 | Permanent fund and endowment corpus - | Prepayments 58 =&gt; 59,020 (summed)</t>
  </si>
  <si>
    <t xml:space="preserve">Restricted 334,259 1,154,015 965,096</t>
  </si>
  <si>
    <t xml:space="preserve">Committed 898,805 233,143 3,555,356</t>
  </si>
  <si>
    <t xml:space="preserve">Assigned 6,541,169 453,887 746,776</t>
  </si>
  <si>
    <t xml:space="preserve">Unassigned 3,293,783 - -</t>
  </si>
  <si>
    <t xml:space="preserve">Total fund balances 11,127,036 2,202,549 5,316,355</t>
  </si>
  <si>
    <t xml:space="preserve">Total revenues 35,473,625 11,040,524 2,913,578</t>
  </si>
  <si>
    <t xml:space="preserve">Total expenditures 32,459,939 12,020,186 3,232,423</t>
  </si>
  <si>
    <t xml:space="preserve">npl_current</t>
  </si>
  <si>
    <t xml:space="preserve">Pension (Note 9) 14,861 78,775 93,636</t>
  </si>
  <si>
    <t xml:space="preserve">npl_noncurrent</t>
  </si>
  <si>
    <t xml:space="preserve">Pension (Note 9) 42,783,176 9,517,683 52,300,859</t>
  </si>
  <si>
    <t xml:space="preserve">14,861 + 42,783,176 = 42,798,037</t>
  </si>
  <si>
    <t xml:space="preserve">78,775 + 9,517,683 = 9,596,458</t>
  </si>
  <si>
    <t xml:space="preserve">93,636 + 52,300,859 = 52,394,495</t>
  </si>
  <si>
    <t xml:space="preserve">Net Pension Asset (Note 9) 146,702 146,702 (p.52)</t>
  </si>
  <si>
    <t xml:space="preserve">OPEB (Note 11) 1,214,284 377,598 1,591,882</t>
  </si>
  <si>
    <t xml:space="preserve">OPEB (Note 11) 42,698,472 12,963,454 55,661,926</t>
  </si>
  <si>
    <t xml:space="preserve">1,214,284 + 42,698,472 = 43,912,756</t>
  </si>
  <si>
    <t xml:space="preserve">377,598 + 12,963,454 = 13,341,052</t>
  </si>
  <si>
    <t xml:space="preserve">1,591,882 + 55,661,926 = 57,253,808</t>
  </si>
  <si>
    <t xml:space="preserve">Unrestricted (34,208,652) 14,742,817 (19,465,835) (3,321,874) (p.54)</t>
  </si>
  <si>
    <t xml:space="preserve">Nonspendable 1,256,632 179,569 6,389,796 5,791,654 13,617,651</t>
  </si>
  <si>
    <t xml:space="preserve">Restricted 3,948,824 4,903,534 58,833 16,932,929 25,844,120</t>
  </si>
  <si>
    <t xml:space="preserve">Committed 9,102,919 986,830 409,757 10,499,506</t>
  </si>
  <si>
    <t xml:space="preserve">Assigned 144,146 317,487 461,633</t>
  </si>
  <si>
    <t xml:space="preserve">Unassigned 47,288,786 (807,625) (3,279) 46,477,882</t>
  </si>
  <si>
    <t xml:space="preserve">Total Fund Balances 61,741,307 5,579,795 6,448,629 23,131,061 96,900,792</t>
  </si>
  <si>
    <t xml:space="preserve">Total Revenues 159,117,930 14,332,765 2,151,235 12,828,630 188,430,560</t>
  </si>
  <si>
    <t xml:space="preserve">Total Expenditures 151,674,538 19,470,062 1,151,515 9,375,209 181,671,324</t>
  </si>
  <si>
    <t xml:space="preserve">Net Pension Liability (Note 17) 1 ......................................................... 665,414 116,221 — 781,635 —</t>
  </si>
  <si>
    <t xml:space="preserve">Net Pension Liability (Note 17) 1 ......................................................... 11,881 2,030 — 13,911 —</t>
  </si>
  <si>
    <t xml:space="preserve">computed: 781,635 + 13,911 (Note 10 p.122)</t>
  </si>
  <si>
    <t xml:space="preserve">Net Pension Asset ......................................................................................... 737 — 737 120,123</t>
  </si>
  <si>
    <t xml:space="preserve">Unrestricted .................................................................................................. 10,469,232 2,553,573 13,022,805 5,008,848</t>
  </si>
  <si>
    <t xml:space="preserve">Long-term Portion of Interfund Loans Receivable 40,499 | Prepaid Items 77,388 | Inventories 11,118 (General Fund column, p.44)</t>
  </si>
  <si>
    <t xml:space="preserve">Restricted .................................................................... 180,015 2,532,784 695,368 — 1,602,674 430,178 5,441,019</t>
  </si>
  <si>
    <t xml:space="preserve">Committed................................................................... 2,546,245 23,016 235,050 5,230,792 — 1,099,675 9,134,778</t>
  </si>
  <si>
    <t xml:space="preserve">Assigned...................................................................... 379,335 — — — — 1,221,582 1,600,917</t>
  </si>
  <si>
    <t xml:space="preserve">Unassigned .................................................................. 22,577 — — — — — 22,577</t>
  </si>
  <si>
    <t xml:space="preserve">Total Fund Balances .............................. 3,257,177 2,556,381 954,897 5,230,792 4,124,016 2,751,859 18,875,122</t>
  </si>
  <si>
    <t xml:space="preserve">Total Revenues ................................ 11,404,950 8,553,360 1,676,825 1,317,087 474,044 1,352,967 24,779,233</t>
  </si>
  <si>
    <t xml:space="preserve">Total Expenditures ......................... 12,924,757 6,329,860 1,660,075 1,053,881 29,929 2,040,174 24,038,676</t>
  </si>
  <si>
    <t xml:space="preserve">Net pension liabilities………………………………………………….........……………………………… 2,823,262,080 6,257,867 2,829,519,947 12,225,917</t>
  </si>
  <si>
    <t xml:space="preserve">same line as npl_gov (business-type column 6,257,867)</t>
  </si>
  <si>
    <t xml:space="preserve">same line as npl_gov (total column 2,829,519,947)</t>
  </si>
  <si>
    <t xml:space="preserve">Net other postemployment benefits liabilities……………...........……………………………………………………… / 1,886,523,357 6,930,012 1,893,453,369 566,166,793</t>
  </si>
  <si>
    <t xml:space="preserve">same line (business-type column 6,930,012)</t>
  </si>
  <si>
    <t xml:space="preserve">same line (total column 1,893,453,369)</t>
  </si>
  <si>
    <t xml:space="preserve">Unrestricted (deficit)……………………………………...................................………………. / (2,764,424,232) 13,092,624 (2,751,331,608) 350,183,970</t>
  </si>
  <si>
    <t xml:space="preserve">same line (total column (2,751,331,608))</t>
  </si>
  <si>
    <t xml:space="preserve">Advances……………………………………………….. 5,800,000 | Long-term receivables……………….………………. 116,036,681</t>
  </si>
  <si>
    <t xml:space="preserve">Restricted………………………………………………….... - - - 49,243,685</t>
  </si>
  <si>
    <t xml:space="preserve">Committed………………………………………………. - 28,083,453 96,574,917 470,357,362</t>
  </si>
  <si>
    <t xml:space="preserve">Assigned………………………………………………… 146,596,707 - - 3,208,922</t>
  </si>
  <si>
    <t xml:space="preserve">Unassigned……………………………………………… 851,986,087 - - -</t>
  </si>
  <si>
    <t xml:space="preserve">Total fund balances……………………………….. 1,120,419,475 28,083,453 96,574,917 522,809,969</t>
  </si>
  <si>
    <t xml:space="preserve">Total revenues……………………………………………… 2,543,030,123 744,889,650 2,233,830,466 523,135,713</t>
  </si>
  <si>
    <t xml:space="preserve">Total expenditures……………………………………….. 1,627,200,216 761,671,544 2,317,262,834 462,745,365</t>
  </si>
  <si>
    <t xml:space="preserve">Net Pension Liability 3,729,025 —</t>
  </si>
  <si>
    <t xml:space="preserve">Net Pension Liability 145,142 —</t>
  </si>
  <si>
    <t xml:space="preserve">computed: 3,729,025 + 145,142 (p.175)</t>
  </si>
  <si>
    <t xml:space="preserve">Net OPEB Liability 690,826 7,390 | Total OPEB Liability 192,904 17,582</t>
  </si>
  <si>
    <t xml:space="preserve">Net OPEB Liability 21,633 79 | Total OPEB Liability 8,564 739</t>
  </si>
  <si>
    <t xml:space="preserve">computed: 883,730 + 30,197</t>
  </si>
  <si>
    <t xml:space="preserve">Unrestricted 11,375,374 2,142,175 13,517,549 8,625,415</t>
  </si>
  <si>
    <t xml:space="preserve">same line (total column 13,517,549)</t>
  </si>
  <si>
    <t xml:space="preserve">Nonspendable 82,572 234,981 77,465 —</t>
  </si>
  <si>
    <t xml:space="preserve">Restricted 2,968,637 246,129 131,156 708,541</t>
  </si>
  <si>
    <t xml:space="preserve">Committed 10,054,616 5,712,917 — —</t>
  </si>
  <si>
    <t xml:space="preserve">Assigned 3,441 860 — —</t>
  </si>
  <si>
    <t xml:space="preserve">no Unassigned line on Balance Sheet General Fund column (p.46)</t>
  </si>
  <si>
    <t xml:space="preserve">Total Fund Balances 13,109,266 6,194,887 208,621 708,541</t>
  </si>
  <si>
    <t xml:space="preserve">Total Revenues 31,593,096 9,224,912 23,265,690 99,128</t>
  </si>
  <si>
    <t xml:space="preserve">Total Expenditures 34,099,267 8,812,208 23,179,589 76,235</t>
  </si>
  <si>
    <t xml:space="preserve">Net pension liability 1,061,992 664,415 888,576 837,831 16,678</t>
  </si>
  <si>
    <t xml:space="preserve">Net pension liability 164,287 82,857 117,123 130,021 1,688</t>
  </si>
  <si>
    <t xml:space="preserve">computed: 837,831 + 130,021</t>
  </si>
  <si>
    <t xml:space="preserve">Restricted net pension asset 4,723,533 286,884 5,010,417 3,932</t>
  </si>
  <si>
    <t xml:space="preserve">Total OPEB liability 3,733,493 2,741,031 2,805,596 3,668,928 96,643</t>
  </si>
  <si>
    <t xml:space="preserve">Total OPEB liability 637,764 571,822 505,477 704,109 18,546</t>
  </si>
  <si>
    <t xml:space="preserve">computed: 3,668,928 + 704,109</t>
  </si>
  <si>
    <t xml:space="preserve">Unrestricted 6,009,384 (18,822,092) (12,812,708) 1,556,939</t>
  </si>
  <si>
    <t xml:space="preserve">same line (total column (12,812,708))</t>
  </si>
  <si>
    <t xml:space="preserve">Nonspendable fund balance 63,030 48,353 3,376,384</t>
  </si>
  <si>
    <t xml:space="preserve">Restricted fund balance 1,756 60,379 3,368,120</t>
  </si>
  <si>
    <t xml:space="preserve">Committed fund balance 1,876,960 7,033,860 —</t>
  </si>
  <si>
    <t xml:space="preserve">Assigned fund balance 2,303,952 84,939 —</t>
  </si>
  <si>
    <t xml:space="preserve">Unassigned fund balance 1,477,771 — —</t>
  </si>
  <si>
    <t xml:space="preserve">Total Fund Balances 5,723,469 7,227,531 6,744,504</t>
  </si>
  <si>
    <t xml:space="preserve">Total Revenues 55,775,958 9,253,538 881,606</t>
  </si>
  <si>
    <t xml:space="preserve">Total Expenditures 58,602,334 9,060,606 23,353</t>
  </si>
  <si>
    <t xml:space="preserve">Net Pension Liability 1,758,458 — 1,758,458 3,301</t>
  </si>
  <si>
    <t xml:space="preserve">same line (business-type column '—')</t>
  </si>
  <si>
    <t xml:space="preserve">same line (total column 1,758,458)</t>
  </si>
  <si>
    <t xml:space="preserve">Net Pension Asset 273,480 806 274,286 20,212</t>
  </si>
  <si>
    <t xml:space="preserve">Unrestricted 2,028,825 300,599 2,329,424 599,957</t>
  </si>
  <si>
    <t xml:space="preserve">same line (total column 2,329,424)</t>
  </si>
  <si>
    <t xml:space="preserve">Inventories 18,664 | Receivables 38,199</t>
  </si>
  <si>
    <t xml:space="preserve">Government Operations 2,737 | Development, Tourism, and Recreation 11,896 | Education 240 | Health and Social Services 1,875 | Public Protection 1,305</t>
  </si>
  <si>
    <t xml:space="preserve">General Government Operations 49,155 | Development, Tourism, and Recreation 7,431 | Education 8,598 | Health and Social Services 8,897 | Public Protection 3,414</t>
  </si>
  <si>
    <t xml:space="preserve">Government Operations 8,681 | Development, Tourism, and Recreation 1,944 | Education 1,627 | Health and Social Services 1,536 | Public Protection 476</t>
  </si>
  <si>
    <t xml:space="preserve">Unassigned 3,565,742 — — — — 3,565,742</t>
  </si>
  <si>
    <t xml:space="preserve">Total Fund Balance 3,732,417 649,001 443,853 512,450 634,184 5,971,905</t>
  </si>
  <si>
    <t xml:space="preserve">Total Revenues 14,639,897 1,838,985 53,001 30,134 465,174 17,027,191</t>
  </si>
  <si>
    <t xml:space="preserve">Total Expenditures 15,065,132 2,093,258 56,150 198,488 456,208 17,869,236</t>
  </si>
  <si>
    <t xml:space="preserve">Net Pension Liability 207,315 33,978 — 241,292 —</t>
  </si>
  <si>
    <t xml:space="preserve">Net Pension Liability 223,725 20,970 — 244,695 —</t>
  </si>
  <si>
    <t xml:space="preserve">computed: 241,292 + 244,695</t>
  </si>
  <si>
    <t xml:space="preserve">Other Postemployment Benefits 622,350 19,602 30,492 611,460 —</t>
  </si>
  <si>
    <t xml:space="preserve">Other Postemployment Benefits 776,859 21,375 49,645 748,589 —</t>
  </si>
  <si>
    <t xml:space="preserve">computed: 611,460 + 748,589</t>
  </si>
  <si>
    <t xml:space="preserve">Unrestricted (1,764,346) 702,422 637,299 3,526,871</t>
  </si>
  <si>
    <t xml:space="preserve">same line (total column 637,299)</t>
  </si>
  <si>
    <t xml:space="preserve">Nonspendable 14,370 52,868 1,598,447 1,665,685</t>
  </si>
  <si>
    <t xml:space="preserve">Restricted 555,942 1,976,863 2,231,084 4,763,889</t>
  </si>
  <si>
    <t xml:space="preserve">Committed 1,990,971 — 393,490 2,384,461</t>
  </si>
  <si>
    <t xml:space="preserve">Assigned 277,535 — — 277,535</t>
  </si>
  <si>
    <t xml:space="preserve">Unassigned 1,080,286 — (6,802) 1,073,484</t>
  </si>
  <si>
    <t xml:space="preserve">Total Fund Balances 3,919,104 2,029,731 4,216,219 10,165,054</t>
  </si>
  <si>
    <t xml:space="preserve">Total Revenues 38,655,598 3,364,551 1,148,450 43,168,599</t>
  </si>
  <si>
    <t xml:space="preserve">Total Expenditures 36,445,383 3,315,821 2,499,041 42,260,245</t>
  </si>
  <si>
    <t xml:space="preserve">Net Pension Liability 419,470,851 10,404,382 429,875,233 227,885,221</t>
  </si>
  <si>
    <t xml:space="preserve">same line (business-type column 10,404,382)</t>
  </si>
  <si>
    <t xml:space="preserve">same line (total column 429,875,233)</t>
  </si>
  <si>
    <t xml:space="preserve">Net Pension Asset 2,371,701 - 2,371,701 -</t>
  </si>
  <si>
    <t xml:space="preserve">Total OPEB Liability 275,796,614 7,623,694 283,420,308 269,662,662</t>
  </si>
  <si>
    <t xml:space="preserve">same line (business-type column 7,623,694)</t>
  </si>
  <si>
    <t xml:space="preserve">same line (total column 283,420,308)</t>
  </si>
  <si>
    <t xml:space="preserve">Unrestricted (Deficit) 5,863,938,396 27,963,061 5,891,901,457 134,931,327</t>
  </si>
  <si>
    <t xml:space="preserve">same line (total column 5,891,901,457)</t>
  </si>
  <si>
    <t xml:space="preserve">Loans Receivable 54,679,746 | Prepaids 6,325,613 | Inventory 2,797,000</t>
  </si>
  <si>
    <t xml:space="preserve">Restricted 3,641,423 930,960,669 - - 1,677,921,366 2,612,523,458</t>
  </si>
  <si>
    <t xml:space="preserve">Committed 506,343,424 - - - 1,534,920,959 2,041,264,383</t>
  </si>
  <si>
    <t xml:space="preserve">Assigned 738,690,543 - - - - 738,690,543</t>
  </si>
  <si>
    <t xml:space="preserve">Unassigned 3,832,815,467 - - - (7,056,025) 3,825,759,442</t>
  </si>
  <si>
    <t xml:space="preserve">Total Fund Balances 5,145,293,216 930,960,669 6,176,603,250 11,778,472,163 4,222,037,159 28,253,366,457</t>
  </si>
  <si>
    <t xml:space="preserve">Total Revenues 4,027,001,270 1,418,261,818 334,809,961 459,369,966 - 983,280,935 7,222,723,950</t>
  </si>
  <si>
    <t xml:space="preserve">Total Expenditures 3,206,868,645 1,087,736,893 - - - 880,665,945 5,175,271,483</t>
  </si>
  <si>
    <t xml:space="preserve">Personal Income 2025 ($ millions)</t>
  </si>
  <si>
    <t xml:space="preserve">Per Capita Personal Income 2025 ($)</t>
  </si>
  <si>
    <t xml:space="preserve">FRED series (total)</t>
  </si>
  <si>
    <t xml:space="preserve">Source</t>
  </si>
  <si>
    <t xml:space="preserve">ALOTOT</t>
  </si>
  <si>
    <t xml:space="preserve">BEA via FRED, https://fred.stlouisfed.org/series/ALOTOT</t>
  </si>
  <si>
    <t xml:space="preserve">AKOTOT</t>
  </si>
  <si>
    <t xml:space="preserve">BEA via FRED, https://fred.stlouisfed.org/series/AKOTOT</t>
  </si>
  <si>
    <t xml:space="preserve">AZOTOT</t>
  </si>
  <si>
    <t xml:space="preserve">BEA via FRED, https://fred.stlouisfed.org/series/AZOTOT</t>
  </si>
  <si>
    <t xml:space="preserve">AROTOT</t>
  </si>
  <si>
    <t xml:space="preserve">BEA via FRED, https://fred.stlouisfed.org/series/AROTOT</t>
  </si>
  <si>
    <t xml:space="preserve">CAOTOT</t>
  </si>
  <si>
    <t xml:space="preserve">BEA via FRED, https://fred.stlouisfed.org/series/CAOTOT</t>
  </si>
  <si>
    <t xml:space="preserve">COOTOT</t>
  </si>
  <si>
    <t xml:space="preserve">BEA via FRED, https://fred.stlouisfed.org/series/COOTOT</t>
  </si>
  <si>
    <t xml:space="preserve">CTOTOT</t>
  </si>
  <si>
    <t xml:space="preserve">BEA via FRED, https://fred.stlouisfed.org/series/CTOTOT</t>
  </si>
  <si>
    <t xml:space="preserve">DEOTOT</t>
  </si>
  <si>
    <t xml:space="preserve">BEA via FRED, https://fred.stlouisfed.org/series/DEOTOT</t>
  </si>
  <si>
    <t xml:space="preserve">FLOTOT</t>
  </si>
  <si>
    <t xml:space="preserve">BEA via FRED, https://fred.stlouisfed.org/series/FLOTOT</t>
  </si>
  <si>
    <t xml:space="preserve">GAOTOT</t>
  </si>
  <si>
    <t xml:space="preserve">BEA via FRED, https://fred.stlouisfed.org/series/GAOTOT</t>
  </si>
  <si>
    <t xml:space="preserve">HIOTOT</t>
  </si>
  <si>
    <t xml:space="preserve">BEA via FRED, https://fred.stlouisfed.org/series/HIOTOT</t>
  </si>
  <si>
    <t xml:space="preserve">IDOTOT</t>
  </si>
  <si>
    <t xml:space="preserve">BEA via FRED, https://fred.stlouisfed.org/series/IDOTOT</t>
  </si>
  <si>
    <t xml:space="preserve">ILOTOT</t>
  </si>
  <si>
    <t xml:space="preserve">BEA via FRED, https://fred.stlouisfed.org/series/ILOTOT</t>
  </si>
  <si>
    <t xml:space="preserve">INOTOT</t>
  </si>
  <si>
    <t xml:space="preserve">BEA via FRED, https://fred.stlouisfed.org/series/INOTOT</t>
  </si>
  <si>
    <t xml:space="preserve">IAOTOT</t>
  </si>
  <si>
    <t xml:space="preserve">BEA via FRED, https://fred.stlouisfed.org/series/IAOTOT</t>
  </si>
  <si>
    <t xml:space="preserve">KSOTOT</t>
  </si>
  <si>
    <t xml:space="preserve">BEA via FRED, https://fred.stlouisfed.org/series/KSOTOT</t>
  </si>
  <si>
    <t xml:space="preserve">KYOTOT</t>
  </si>
  <si>
    <t xml:space="preserve">BEA via FRED, https://fred.stlouisfed.org/series/KYOTOT</t>
  </si>
  <si>
    <t xml:space="preserve">LAOTOT</t>
  </si>
  <si>
    <t xml:space="preserve">BEA via FRED, https://fred.stlouisfed.org/series/LAOTOT</t>
  </si>
  <si>
    <t xml:space="preserve">MEOTOT</t>
  </si>
  <si>
    <t xml:space="preserve">BEA via FRED, https://fred.stlouisfed.org/series/MEOTOT</t>
  </si>
  <si>
    <t xml:space="preserve">MDOTOT</t>
  </si>
  <si>
    <t xml:space="preserve">BEA via FRED, https://fred.stlouisfed.org/series/MDOTOT</t>
  </si>
  <si>
    <t xml:space="preserve">MAOTOT</t>
  </si>
  <si>
    <t xml:space="preserve">BEA via FRED, https://fred.stlouisfed.org/series/MAOTOT</t>
  </si>
  <si>
    <t xml:space="preserve">MIOTOT</t>
  </si>
  <si>
    <t xml:space="preserve">BEA via FRED, https://fred.stlouisfed.org/series/MIOTOT</t>
  </si>
  <si>
    <t xml:space="preserve">MNOTOT</t>
  </si>
  <si>
    <t xml:space="preserve">BEA via FRED, https://fred.stlouisfed.org/series/MNOTOT</t>
  </si>
  <si>
    <t xml:space="preserve">MSOTOT</t>
  </si>
  <si>
    <t xml:space="preserve">BEA via FRED, https://fred.stlouisfed.org/series/MSOTOT</t>
  </si>
  <si>
    <t xml:space="preserve">MOOTOT</t>
  </si>
  <si>
    <t xml:space="preserve">BEA via FRED, https://fred.stlouisfed.org/series/MOOTOT</t>
  </si>
  <si>
    <t xml:space="preserve">MTOTOT</t>
  </si>
  <si>
    <t xml:space="preserve">BEA via FRED, https://fred.stlouisfed.org/series/MTOTOT</t>
  </si>
  <si>
    <t xml:space="preserve">NEOTOT</t>
  </si>
  <si>
    <t xml:space="preserve">BEA via FRED, https://fred.stlouisfed.org/series/NEOTOT</t>
  </si>
  <si>
    <t xml:space="preserve">NVOTOT</t>
  </si>
  <si>
    <t xml:space="preserve">BEA via FRED, https://fred.stlouisfed.org/series/NVOTOT</t>
  </si>
  <si>
    <t xml:space="preserve">NHOTOT</t>
  </si>
  <si>
    <t xml:space="preserve">BEA via FRED, https://fred.stlouisfed.org/series/NHOTOT</t>
  </si>
  <si>
    <t xml:space="preserve">NJOTOT</t>
  </si>
  <si>
    <t xml:space="preserve">BEA via FRED, https://fred.stlouisfed.org/series/NJOTOT</t>
  </si>
  <si>
    <t xml:space="preserve">NMOTOT</t>
  </si>
  <si>
    <t xml:space="preserve">BEA via FRED, https://fred.stlouisfed.org/series/NMOTOT</t>
  </si>
  <si>
    <t xml:space="preserve">NYOTOT</t>
  </si>
  <si>
    <t xml:space="preserve">BEA via FRED, https://fred.stlouisfed.org/series/NYOTOT</t>
  </si>
  <si>
    <t xml:space="preserve">NCOTOTL</t>
  </si>
  <si>
    <t xml:space="preserve">BEA via FRED, https://fred.stlouisfed.org/series/NCOTOTL</t>
  </si>
  <si>
    <t xml:space="preserve">NDOTOT</t>
  </si>
  <si>
    <t xml:space="preserve">BEA via FRED, https://fred.stlouisfed.org/series/NDOTOT</t>
  </si>
  <si>
    <t xml:space="preserve">OHOTOT</t>
  </si>
  <si>
    <t xml:space="preserve">BEA via FRED, https://fred.stlouisfed.org/series/OHOTOT</t>
  </si>
  <si>
    <t xml:space="preserve">OKOTOT</t>
  </si>
  <si>
    <t xml:space="preserve">BEA via FRED, https://fred.stlouisfed.org/series/OKOTOT</t>
  </si>
  <si>
    <t xml:space="preserve">OROTOT</t>
  </si>
  <si>
    <t xml:space="preserve">BEA via FRED, https://fred.stlouisfed.org/series/OROTOT</t>
  </si>
  <si>
    <t xml:space="preserve">PAOTOT</t>
  </si>
  <si>
    <t xml:space="preserve">BEA via FRED, https://fred.stlouisfed.org/series/PAOTOT</t>
  </si>
  <si>
    <t xml:space="preserve">RIOTOT</t>
  </si>
  <si>
    <t xml:space="preserve">BEA via FRED, https://fred.stlouisfed.org/series/RIOTOT</t>
  </si>
  <si>
    <t xml:space="preserve">SCOTOT</t>
  </si>
  <si>
    <t xml:space="preserve">BEA via FRED, https://fred.stlouisfed.org/series/SCOTOT</t>
  </si>
  <si>
    <t xml:space="preserve">SDOTOT</t>
  </si>
  <si>
    <t xml:space="preserve">BEA via FRED, https://fred.stlouisfed.org/series/SDOTOT</t>
  </si>
  <si>
    <t xml:space="preserve">TNOTOT</t>
  </si>
  <si>
    <t xml:space="preserve">BEA via FRED, https://fred.stlouisfed.org/series/TNOTOT</t>
  </si>
  <si>
    <t xml:space="preserve">TXOTOT</t>
  </si>
  <si>
    <t xml:space="preserve">BEA via FRED, https://fred.stlouisfed.org/series/TXOTOT</t>
  </si>
  <si>
    <t xml:space="preserve">UTOTOT</t>
  </si>
  <si>
    <t xml:space="preserve">BEA via FRED, https://fred.stlouisfed.org/series/UTOTOT</t>
  </si>
  <si>
    <t xml:space="preserve">VTOTOT</t>
  </si>
  <si>
    <t xml:space="preserve">BEA via FRED, https://fred.stlouisfed.org/series/VTOTOT</t>
  </si>
  <si>
    <t xml:space="preserve">VAOTOT</t>
  </si>
  <si>
    <t xml:space="preserve">BEA via FRED, https://fred.stlouisfed.org/series/VAOTOT</t>
  </si>
  <si>
    <t xml:space="preserve">WAOTOT</t>
  </si>
  <si>
    <t xml:space="preserve">BEA via FRED, https://fred.stlouisfed.org/series/WAOTOT</t>
  </si>
  <si>
    <t xml:space="preserve">WVOTOT</t>
  </si>
  <si>
    <t xml:space="preserve">BEA via FRED, https://fred.stlouisfed.org/series/WVOTOT</t>
  </si>
  <si>
    <t xml:space="preserve">WIOTOT</t>
  </si>
  <si>
    <t xml:space="preserve">BEA via FRED, https://fred.stlouisfed.org/series/WIOTOT</t>
  </si>
  <si>
    <t xml:space="preserve">WYOTOT</t>
  </si>
  <si>
    <t xml:space="preserve">BEA via FRED, https://fred.stlouisfed.org/series/WYOTOT</t>
  </si>
  <si>
    <t xml:space="preserve">50-state total</t>
  </si>
  <si>
    <t xml:space="preserve">Check: BEA SAINC1 US line (incl. DC) about $26.09 trillion</t>
  </si>
  <si>
    <t xml:space="preserve">Note</t>
  </si>
  <si>
    <t xml:space="preserve">Population July 1, 2025</t>
  </si>
  <si>
    <t xml:space="preserve">Net Domestic Migration 2025</t>
  </si>
  <si>
    <t xml:space="preserve">Domestic Migration Rate (per 1,000)</t>
  </si>
  <si>
    <t xml:space="preserve">U.S. Census Bureau, NST-EST2025-ALLDATA (Vintage 2025)</t>
  </si>
  <si>
    <t xml:space="preserve">RDF Balance FY2025 ($M)</t>
  </si>
  <si>
    <t xml:space="preserve">GF Expenditures FY2025 ($M)</t>
  </si>
  <si>
    <t xml:space="preserve">RDF % of GF Expenditures FY2025</t>
  </si>
  <si>
    <t xml:space="preserve">RDF Days of Cover FY2025 (computed)</t>
  </si>
  <si>
    <t xml:space="preserve">RDF Balance FY2026 est. ($M)</t>
  </si>
  <si>
    <t xml:space="preserve">GF Expenditures FY2026 est. ($M)</t>
  </si>
  <si>
    <t xml:space="preserve">RDF % of GF Expenditures FY2026 est.</t>
  </si>
  <si>
    <t xml:space="preserve">Pew Days of Cover FY2025 (published)</t>
  </si>
  <si>
    <t xml:space="preserve">N/A</t>
  </si>
  <si>
    <t xml:space="preserve">NASBO prints N/A for FY2026 RDF</t>
  </si>
  <si>
    <t xml:space="preserve">FY2026 sum excludes GA and WI (N/A); NASBO printed total carries their FY2025 balances</t>
  </si>
  <si>
    <t xml:space="preserve">NASBO printed totals</t>
  </si>
  <si>
    <t xml:space="preserve">Table 1 / Table 2, pp. 29-30</t>
  </si>
  <si>
    <t xml:space="preserve">Difference</t>
  </si>
  <si>
    <t xml:space="preserve">Rounding only for FY2025; FY2026 gap = GA + WI FY2025 balances</t>
  </si>
  <si>
    <t xml:space="preserve">Sources</t>
  </si>
  <si>
    <t xml:space="preserve">NASBO Spring 2026 Fiscal Survey: https://higherlogicdownload.s3.amazonaws.com/NASBO/9d2d2db1-c943-4f1b-b750-0fca152d64c2/UploadedImages/Fiscal%20Survey/Spring_2026_Fiscal_Survey_Full_Report_S.pdf</t>
  </si>
  <si>
    <t xml:space="preserve">Pew Fiscal 50, Mar 24 2026: https://www.pew.org/en/research-and-analysis/articles/2026/03/24/strength-of-state-rainy-day-funds-declines-as-budgets-tighten</t>
  </si>
  <si>
    <t xml:space="preserve">#</t>
  </si>
  <si>
    <t xml:space="preserve">Item</t>
  </si>
  <si>
    <t xml:space="preserve">Status</t>
  </si>
  <si>
    <t xml:space="preserve">ACFR PDFs: 50 to download (see State ACFR Links 09.02.2026.html). AZ, MS, NV, OK only FY2024 available; decision: carry FY2024 with a flag, or wait.</t>
  </si>
  <si>
    <t xml:space="preserve">Done</t>
  </si>
  <si>
    <t xml:space="preserve">Ratings: second verification pass 2026-09-02 resolved Indiana S&amp;P, Wisconsin, North Dakota (S&amp;P/Fitch not rated); still open: Alabama (all three, last dated 2021), Alaska Fitch (AA- vs A+), Iowa/Idaho S&amp;P outlooks, Wyoming S&amp;P post-2024, Montana S&amp;P, Michigan and Ohio dated affirmations, Missouri S&amp;P/Fitch after Apr 2026, outlooks for TN/NV/NH/UT/WV. Manual fetch suggested: APSCA Sept 2024 POS (Alabama), NH 2026A OS.</t>
  </si>
  <si>
    <t xml:space="preserve">Open</t>
  </si>
  <si>
    <t xml:space="preserve">Ratings: agency websites blocked to automated pulls; confirm flagged cells with a free login at moodys.com / spglobal.com/ratings / fitchratings.com or the latest official statement on EMMA.</t>
  </si>
  <si>
    <t xml:space="preserve">Personal income: totals are averages of BEA quarterly SAAR (Jun 25 2026 vintage); confirm against apps.bea.gov SAINC1 annual 2025 in a browser. Annual revision due Sep 30, 2026.</t>
  </si>
  <si>
    <t xml:space="preserve">NASBO: RDF % of expenditures computed from Tables 1-2; check against printed Table 19 (p. 54) and the Notes to Tables (p. 57) for states flagged ** (CO, DE, GA, IL, MA, MN, NJ, NM, NY, SC).</t>
  </si>
  <si>
    <t xml:space="preserve">Pew days of cover: only 11 states published numerically; full 50-state table is in the Fiscal 50 interactive (browser). Decide whether to use Pew days or NASBO-derived days (col F).</t>
  </si>
  <si>
    <t xml:space="preserve">Pension funded ratios (plan level): OMITTED by decision 2026-09-02 (too inconsistent across states); page notes that ACFR figures are the state's reported GASB 68/75 liabilities and that teachers'-plan treatment varies</t>
  </si>
  <si>
    <t xml:space="preserve">Closed</t>
  </si>
  <si>
    <t xml:space="preserve">Footnoted states (asterisk on tables): AZ = FY2024 ACFR (FY2025 not published as of Sep 2026); MS = FY2024 ACFR (FY2025 not published as of Sep 2026); NV = FY2024 ACFR (FY2025 not published as of Sep 2026); OK = FY2024 ACFR (FY2025 not published as of Sep 2026); NY = Fiscal year ended March 31, 2025; AL = Fiscal year ended September 30, 2025; MI = Fiscal year ended September 30, 2025; pension and OPEB from a note printed in millions; TX = Fiscal year ended August 31, 2025; AR = Reports one Governmental Fund rather than a General Fund; figures from OCR of a scanned report; LA = General Fund excludes state taxes (deposited to the Bond Security and Redemption Fund), so liabilities / GF revenue is omitted; VA = General Fund balance sheet has no Unassigned line, so the available-reserves measure is omitted; NC = Pension liability includes $341 million of GASB 73 separation-allowance liability; SD = No net pension liability (net pension asset) and no OPEB liability reported; AK = No OPEB liability (net OPEB asset of $2.1 billion); pension figure includes the state share of PERS/TRS special funding; UT = No OPEB liability (net OPEB asset); WV = No OPEB liability (net OPEB asset); GA = No governmental OPEB liability (net OPEB asset); business-type pension liability reflects the University System; KS = Pension figure is the state share only; most KPERS school-employee liability sits with school districts</t>
  </si>
  <si>
    <t xml:space="preserve">Reference</t>
  </si>
</sst>
</file>

<file path=xl/styles.xml><?xml version="1.0" encoding="utf-8"?>
<styleSheet xmlns="http://schemas.openxmlformats.org/spreadsheetml/2006/main">
  <numFmts count="8">
    <numFmt numFmtId="164" formatCode="General"/>
    <numFmt numFmtId="165" formatCode="#,##0;\(#,##0\);\-"/>
    <numFmt numFmtId="166" formatCode="0.0%;\(0.0%\);\-"/>
    <numFmt numFmtId="167" formatCode="0.00\x"/>
    <numFmt numFmtId="168" formatCode="0.0"/>
    <numFmt numFmtId="169" formatCode="#,##0"/>
    <numFmt numFmtId="170" formatCode="#,##0.0"/>
    <numFmt numFmtId="171" formatCode="0.0%"/>
  </numFmts>
  <fonts count="9">
    <font>
      <sz val="11"/>
      <color theme="1"/>
      <name val="Calibri"/>
      <family val="2"/>
      <charset val="1"/>
    </font>
    <font>
      <sz val="10"/>
      <name val="Arial"/>
      <family val="0"/>
    </font>
    <font>
      <sz val="10"/>
      <name val="Arial"/>
      <family val="0"/>
    </font>
    <font>
      <sz val="10"/>
      <name val="Arial"/>
      <family val="0"/>
    </font>
    <font>
      <b val="true"/>
      <sz val="12"/>
      <name val="Arial"/>
      <family val="0"/>
      <charset val="1"/>
    </font>
    <font>
      <b val="true"/>
      <sz val="10"/>
      <name val="Arial"/>
      <family val="0"/>
      <charset val="1"/>
    </font>
    <font>
      <sz val="10"/>
      <name val="Arial"/>
      <family val="0"/>
      <charset val="1"/>
    </font>
    <font>
      <sz val="10"/>
      <color rgb="FF008000"/>
      <name val="Arial"/>
      <family val="0"/>
      <charset val="1"/>
    </font>
    <font>
      <sz val="10"/>
      <color rgb="FF0000FF"/>
      <name val="Arial"/>
      <family val="0"/>
      <charset val="1"/>
    </font>
  </fonts>
  <fills count="4">
    <fill>
      <patternFill patternType="none"/>
    </fill>
    <fill>
      <patternFill patternType="gray125"/>
    </fill>
    <fill>
      <patternFill patternType="solid">
        <fgColor rgb="FFDDEBF7"/>
        <bgColor rgb="FFCCFFFF"/>
      </patternFill>
    </fill>
    <fill>
      <patternFill patternType="solid">
        <fgColor rgb="FFFFF2CC"/>
        <bgColor rgb="FFFFFFFF"/>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7" fontId="6"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4" fontId="6" fillId="3"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9" fontId="6" fillId="0" borderId="0" xfId="0" applyFont="true" applyBorder="false" applyAlignment="false" applyProtection="false">
      <alignment horizontal="general" vertical="bottom" textRotation="0" wrapText="false" indent="0" shrinkToFit="false"/>
      <protection locked="true" hidden="false"/>
    </xf>
    <xf numFmtId="164" fontId="0" fillId="3" borderId="0" xfId="0" applyFont="tru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70" fontId="8" fillId="0" borderId="0" xfId="0" applyFont="true" applyBorder="false" applyAlignment="false" applyProtection="false">
      <alignment horizontal="general" vertical="bottom" textRotation="0" wrapText="false" indent="0" shrinkToFit="false"/>
      <protection locked="true" hidden="false"/>
    </xf>
    <xf numFmtId="169" fontId="8"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70" fontId="0" fillId="0" borderId="0" xfId="0" applyFont="false" applyBorder="false" applyAlignment="false" applyProtection="false">
      <alignment horizontal="general" vertical="bottom" textRotation="0" wrapText="false" indent="0" shrinkToFit="false"/>
      <protection locked="true" hidden="false"/>
    </xf>
    <xf numFmtId="168" fontId="8" fillId="0" borderId="0" xfId="0" applyFont="true" applyBorder="false" applyAlignment="false" applyProtection="false">
      <alignment horizontal="general" vertical="bottom" textRotation="0" wrapText="fals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xf numFmtId="171" fontId="0" fillId="0" borderId="0" xfId="0" applyFont="false" applyBorder="false" applyAlignment="false" applyProtection="false">
      <alignment horizontal="general"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DD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55"/>
    <col collapsed="false" customWidth="true" hidden="false" outlineLevel="0" max="3" min="3" style="0" width="45"/>
    <col collapsed="false" customWidth="true" hidden="false" outlineLevel="0" max="4" min="4" style="0" width="8"/>
    <col collapsed="false" customWidth="true" hidden="false" outlineLevel="0" max="5" min="5" style="0" width="60"/>
    <col collapsed="false" customWidth="true" hidden="false" outlineLevel="0" max="6" min="6" style="0" width="22"/>
    <col collapsed="false" customWidth="true" hidden="false" outlineLevel="0" max="7" min="7" style="0" width="12"/>
    <col collapsed="false" customWidth="true" hidden="false" outlineLevel="0" max="8" min="8" style="0" width="60"/>
  </cols>
  <sheetData>
    <row r="1" customFormat="false" ht="15" hidden="false" customHeight="false" outlineLevel="0" collapsed="false">
      <c r="A1" s="1" t="s">
        <v>0</v>
      </c>
    </row>
    <row r="2" customFormat="false" ht="15" hidden="false" customHeight="false" outlineLevel="0" collapsed="false">
      <c r="A2" s="0" t="s">
        <v>1</v>
      </c>
    </row>
    <row r="4" customFormat="false" ht="15" hidden="false" customHeight="false" outlineLevel="0" collapsed="false">
      <c r="A4" s="2" t="s">
        <v>2</v>
      </c>
      <c r="B4" s="2" t="s">
        <v>3</v>
      </c>
      <c r="C4" s="2" t="s">
        <v>4</v>
      </c>
      <c r="D4" s="2" t="s">
        <v>5</v>
      </c>
      <c r="E4" s="2" t="s">
        <v>6</v>
      </c>
      <c r="F4" s="2" t="s">
        <v>7</v>
      </c>
      <c r="G4" s="2" t="s">
        <v>8</v>
      </c>
      <c r="H4" s="2" t="s">
        <v>9</v>
      </c>
    </row>
    <row r="5" customFormat="false" ht="15" hidden="false" customHeight="false" outlineLevel="0" collapsed="false">
      <c r="A5" s="0" t="s">
        <v>10</v>
      </c>
      <c r="B5" s="0" t="s">
        <v>11</v>
      </c>
      <c r="C5" s="0" t="s">
        <v>12</v>
      </c>
      <c r="D5" s="0" t="s">
        <v>13</v>
      </c>
      <c r="E5" s="0" t="s">
        <v>14</v>
      </c>
      <c r="F5" s="0" t="s">
        <v>15</v>
      </c>
      <c r="G5" s="0" t="s">
        <v>16</v>
      </c>
      <c r="H5" s="0" t="s">
        <v>17</v>
      </c>
    </row>
    <row r="6" customFormat="false" ht="15" hidden="false" customHeight="false" outlineLevel="0" collapsed="false">
      <c r="A6" s="0" t="s">
        <v>18</v>
      </c>
      <c r="B6" s="0" t="s">
        <v>19</v>
      </c>
      <c r="C6" s="0" t="s">
        <v>20</v>
      </c>
      <c r="D6" s="0" t="s">
        <v>13</v>
      </c>
      <c r="E6" s="0" t="s">
        <v>14</v>
      </c>
      <c r="F6" s="0" t="s">
        <v>15</v>
      </c>
      <c r="G6" s="0" t="s">
        <v>16</v>
      </c>
    </row>
    <row r="7" customFormat="false" ht="15" hidden="false" customHeight="false" outlineLevel="0" collapsed="false">
      <c r="A7" s="0" t="s">
        <v>21</v>
      </c>
      <c r="B7" s="0" t="s">
        <v>22</v>
      </c>
      <c r="C7" s="0" t="s">
        <v>23</v>
      </c>
      <c r="D7" s="0" t="s">
        <v>24</v>
      </c>
      <c r="E7" s="0" t="s">
        <v>25</v>
      </c>
      <c r="F7" s="0" t="s">
        <v>26</v>
      </c>
      <c r="G7" s="0" t="s">
        <v>16</v>
      </c>
      <c r="H7" s="0" t="s">
        <v>27</v>
      </c>
    </row>
    <row r="8" customFormat="false" ht="15" hidden="false" customHeight="false" outlineLevel="0" collapsed="false">
      <c r="A8" s="0" t="s">
        <v>28</v>
      </c>
      <c r="B8" s="0" t="s">
        <v>29</v>
      </c>
      <c r="C8" s="0" t="s">
        <v>30</v>
      </c>
      <c r="D8" s="0" t="s">
        <v>24</v>
      </c>
      <c r="E8" s="0" t="s">
        <v>31</v>
      </c>
      <c r="F8" s="0" t="s">
        <v>32</v>
      </c>
      <c r="G8" s="0" t="s">
        <v>16</v>
      </c>
      <c r="H8" s="0" t="s">
        <v>33</v>
      </c>
    </row>
    <row r="9" customFormat="false" ht="15" hidden="false" customHeight="false" outlineLevel="0" collapsed="false">
      <c r="A9" s="0" t="s">
        <v>34</v>
      </c>
      <c r="B9" s="0" t="s">
        <v>35</v>
      </c>
      <c r="C9" s="0" t="s">
        <v>36</v>
      </c>
      <c r="D9" s="0" t="s">
        <v>37</v>
      </c>
      <c r="E9" s="0" t="s">
        <v>38</v>
      </c>
      <c r="F9" s="0" t="s">
        <v>39</v>
      </c>
      <c r="G9" s="0" t="s">
        <v>16</v>
      </c>
      <c r="H9" s="0" t="s">
        <v>40</v>
      </c>
    </row>
    <row r="10" customFormat="false" ht="15" hidden="false" customHeight="false" outlineLevel="0" collapsed="false">
      <c r="A10" s="0" t="s">
        <v>34</v>
      </c>
      <c r="B10" s="0" t="s">
        <v>41</v>
      </c>
      <c r="C10" s="0" t="s">
        <v>42</v>
      </c>
      <c r="D10" s="0" t="s">
        <v>13</v>
      </c>
      <c r="E10" s="0" t="s">
        <v>43</v>
      </c>
      <c r="F10" s="0" t="s">
        <v>44</v>
      </c>
      <c r="G10" s="0" t="s">
        <v>16</v>
      </c>
      <c r="H10" s="0" t="s">
        <v>45</v>
      </c>
    </row>
    <row r="11" customFormat="false" ht="15" hidden="false" customHeight="false" outlineLevel="0" collapsed="false">
      <c r="A11" s="0" t="s">
        <v>46</v>
      </c>
      <c r="B11" s="0" t="s">
        <v>47</v>
      </c>
      <c r="C11" s="0" t="s">
        <v>48</v>
      </c>
      <c r="D11" s="0" t="s">
        <v>49</v>
      </c>
    </row>
    <row r="12" customFormat="false" ht="15" hidden="false" customHeight="false" outlineLevel="0" collapsed="false">
      <c r="A12" s="0" t="s">
        <v>50</v>
      </c>
      <c r="B12" s="0" t="s">
        <v>51</v>
      </c>
      <c r="C12" s="0" t="s">
        <v>52</v>
      </c>
      <c r="D12" s="0" t="s">
        <v>37</v>
      </c>
      <c r="E12" s="0" t="s">
        <v>53</v>
      </c>
      <c r="F12" s="0" t="s">
        <v>44</v>
      </c>
      <c r="G12" s="0" t="s">
        <v>16</v>
      </c>
      <c r="H12" s="0" t="s">
        <v>54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5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6"/>
    <col collapsed="false" customWidth="true" hidden="false" outlineLevel="0" max="3" min="3" style="0" width="10"/>
    <col collapsed="false" customWidth="true" hidden="false" outlineLevel="0" max="4" min="4" style="0" width="12"/>
    <col collapsed="false" customWidth="true" hidden="false" outlineLevel="0" max="5" min="5" style="0" width="16"/>
    <col collapsed="false" customWidth="true" hidden="false" outlineLevel="0" max="12" min="6" style="0" width="8"/>
    <col collapsed="false" customWidth="true" hidden="false" outlineLevel="0" max="13" min="13" style="0" width="10"/>
    <col collapsed="false" customWidth="true" hidden="false" outlineLevel="0" max="16" min="14" style="0" width="16"/>
    <col collapsed="false" customWidth="true" hidden="false" outlineLevel="0" max="20" min="17" style="0" width="14"/>
    <col collapsed="false" customWidth="true" hidden="false" outlineLevel="0" max="21" min="21" style="0" width="12"/>
    <col collapsed="false" customWidth="true" hidden="false" outlineLevel="0" max="22" min="22" style="0" width="18"/>
    <col collapsed="false" customWidth="true" hidden="false" outlineLevel="0" max="23" min="23" style="0" width="12"/>
    <col collapsed="false" customWidth="true" hidden="false" outlineLevel="0" max="24" min="24" style="0" width="14"/>
    <col collapsed="false" customWidth="true" hidden="false" outlineLevel="0" max="25" min="25" style="0" width="12"/>
    <col collapsed="false" customWidth="true" hidden="false" outlineLevel="0" max="26" min="26" style="0" width="10"/>
    <col collapsed="false" customWidth="true" hidden="false" outlineLevel="0" max="27" min="27" style="0" width="12"/>
    <col collapsed="false" customWidth="true" hidden="false" outlineLevel="0" max="28" min="28" style="0" width="40"/>
  </cols>
  <sheetData>
    <row r="1" customFormat="false" ht="57.45" hidden="false" customHeight="false" outlineLevel="0" collapsed="false">
      <c r="A1" s="3" t="s">
        <v>55</v>
      </c>
      <c r="B1" s="3" t="s">
        <v>56</v>
      </c>
      <c r="C1" s="3" t="s">
        <v>57</v>
      </c>
      <c r="D1" s="3" t="s">
        <v>58</v>
      </c>
      <c r="E1" s="3" t="s">
        <v>59</v>
      </c>
      <c r="F1" s="3" t="s">
        <v>60</v>
      </c>
      <c r="G1" s="3" t="s">
        <v>61</v>
      </c>
      <c r="H1" s="3" t="s">
        <v>62</v>
      </c>
      <c r="I1" s="3" t="s">
        <v>63</v>
      </c>
      <c r="J1" s="3" t="s">
        <v>64</v>
      </c>
      <c r="K1" s="3" t="s">
        <v>65</v>
      </c>
      <c r="L1" s="3" t="s">
        <v>66</v>
      </c>
      <c r="M1" s="3" t="s">
        <v>67</v>
      </c>
      <c r="N1" s="3" t="s">
        <v>68</v>
      </c>
      <c r="O1" s="3" t="s">
        <v>69</v>
      </c>
      <c r="P1" s="3" t="s">
        <v>70</v>
      </c>
      <c r="Q1" s="3" t="s">
        <v>71</v>
      </c>
      <c r="R1" s="3" t="s">
        <v>72</v>
      </c>
      <c r="S1" s="3" t="s">
        <v>73</v>
      </c>
      <c r="T1" s="3" t="s">
        <v>74</v>
      </c>
      <c r="U1" s="3" t="s">
        <v>75</v>
      </c>
      <c r="V1" s="3" t="s">
        <v>76</v>
      </c>
      <c r="W1" s="3" t="s">
        <v>77</v>
      </c>
      <c r="X1" s="3" t="s">
        <v>78</v>
      </c>
      <c r="Y1" s="3" t="s">
        <v>79</v>
      </c>
      <c r="Z1" s="3" t="s">
        <v>80</v>
      </c>
      <c r="AA1" s="3" t="s">
        <v>81</v>
      </c>
      <c r="AB1" s="3" t="s">
        <v>82</v>
      </c>
    </row>
    <row r="2" customFormat="false" ht="15" hidden="false" customHeight="false" outlineLevel="0" collapsed="false">
      <c r="A2" s="4" t="s">
        <v>83</v>
      </c>
      <c r="B2" s="4" t="s">
        <v>84</v>
      </c>
      <c r="C2" s="5" t="str">
        <f aca="false">'ACFR FY2025'!D2</f>
        <v>FY2025</v>
      </c>
      <c r="D2" s="6" t="n">
        <f aca="false">'State Population'!C2</f>
        <v>5193088</v>
      </c>
      <c r="E2" s="6" t="n">
        <f aca="false">'Personal Income'!C2*1000000</f>
        <v>309906400000</v>
      </c>
      <c r="F2" s="5" t="str">
        <f aca="false">IF('Ratings Detail'!C2="","",'Ratings Detail'!C2)</f>
        <v>Aa2</v>
      </c>
      <c r="G2" s="5" t="str">
        <f aca="false">IF('Ratings Detail'!E2="","",'Ratings Detail'!E2)</f>
        <v>AA</v>
      </c>
      <c r="H2" s="5" t="str">
        <f aca="false">IF('Ratings Detail'!G2="","",'Ratings Detail'!G2)</f>
        <v>AA+</v>
      </c>
      <c r="I2" s="4" t="n">
        <f aca="false">IF('Ratings Detail'!C2="","",INDEX('Rating Scale'!$B$2:$B$29,MATCH('Ratings Detail'!C2,'Rating Scale'!$A$2:$A$29,0)))</f>
        <v>2</v>
      </c>
      <c r="J2" s="4" t="n">
        <f aca="false">IF('Ratings Detail'!E2="","",INDEX('Rating Scale'!$B$2:$B$29,MATCH('Ratings Detail'!E2,'Rating Scale'!$A$2:$A$29,0)))</f>
        <v>2</v>
      </c>
      <c r="K2" s="4" t="n">
        <f aca="false">IF('Ratings Detail'!G2="","",INDEX('Rating Scale'!$B$2:$B$29,MATCH('Ratings Detail'!G2,'Rating Scale'!$A$2:$A$29,0)))</f>
        <v>1</v>
      </c>
      <c r="L2" s="4" t="n">
        <f aca="false">COUNT(I2:K2)</f>
        <v>3</v>
      </c>
      <c r="M2" s="4" t="n">
        <f aca="false">IF(L2=0,"",MAX(I2:K2))</f>
        <v>2</v>
      </c>
      <c r="N2" s="7" t="n">
        <f aca="false">IF('ACFR FY2025'!H2="",0,'ACFR FY2025'!H2)</f>
        <v>4325477000</v>
      </c>
      <c r="O2" s="7" t="n">
        <f aca="false">IF('ACFR FY2025'!M2="",0,'ACFR FY2025'!M2)</f>
        <v>1908854000</v>
      </c>
      <c r="P2" s="7" t="n">
        <f aca="false">N2+O2</f>
        <v>6234331000</v>
      </c>
      <c r="Q2" s="7" t="n">
        <f aca="false">IF(D2=0,"",P2/D2)</f>
        <v>1200.5055566168</v>
      </c>
      <c r="R2" s="8" t="n">
        <f aca="false">IF(E2=0,"",P2/E2)</f>
        <v>0.0201168191428122</v>
      </c>
      <c r="S2" s="7" t="n">
        <f aca="false">IF(OR('ACFR FY2025'!P2="",D2=0),"",'ACFR FY2025'!P2/D2)</f>
        <v>-1137.84129982007</v>
      </c>
      <c r="T2" s="8" t="n">
        <f aca="false">IF(OR('ACFR FY2025'!P2="",E2=0),"",'ACFR FY2025'!P2/E2)</f>
        <v>-0.0190667569304797</v>
      </c>
      <c r="U2" s="9" t="n">
        <f aca="false">IF(OR('ACFR FY2025'!W2="",'ACFR FY2025'!W2=0),"",P2/'ACFR FY2025'!W2)</f>
        <v>1.83394123168767</v>
      </c>
      <c r="V2" s="7" t="n">
        <f aca="false">IF('ACFR FY2025'!V2="","",SUM('ACFR FY2025'!S2:U2))</f>
        <v>2264128000</v>
      </c>
      <c r="W2" s="8" t="n">
        <f aca="false">IF(OR(V2="",'ACFR FY2025'!X2="",'ACFR FY2025'!X2=0),"",V2/'ACFR FY2025'!X2)</f>
        <v>0.871688138088539</v>
      </c>
      <c r="X2" s="6" t="n">
        <f aca="false">'Rainy Day (NASBO)'!C2*1000000</f>
        <v>2754000000</v>
      </c>
      <c r="Y2" s="10" t="n">
        <f aca="false">'Rainy Day (NASBO)'!E2</f>
        <v>0.203939573459716</v>
      </c>
      <c r="Z2" s="11" t="n">
        <f aca="false">'Rainy Day (NASBO)'!F2</f>
        <v>74.4379443127962</v>
      </c>
      <c r="AA2" s="11" t="n">
        <f aca="false">'State Population'!E2</f>
        <v>4.5109458222</v>
      </c>
      <c r="AB2" s="12" t="s">
        <v>85</v>
      </c>
    </row>
    <row r="3" customFormat="false" ht="15" hidden="false" customHeight="false" outlineLevel="0" collapsed="false">
      <c r="A3" s="4" t="s">
        <v>86</v>
      </c>
      <c r="B3" s="4" t="s">
        <v>87</v>
      </c>
      <c r="C3" s="5" t="str">
        <f aca="false">'ACFR FY2025'!D3</f>
        <v>FY2025</v>
      </c>
      <c r="D3" s="6" t="n">
        <f aca="false">'State Population'!C3</f>
        <v>737270</v>
      </c>
      <c r="E3" s="6" t="n">
        <f aca="false">'Personal Income'!C3*1000000</f>
        <v>59110500000</v>
      </c>
      <c r="F3" s="5" t="str">
        <f aca="false">IF('Ratings Detail'!C3="","",'Ratings Detail'!C3)</f>
        <v>Aa2</v>
      </c>
      <c r="G3" s="5" t="str">
        <f aca="false">IF('Ratings Detail'!E3="","",'Ratings Detail'!E3)</f>
        <v>AA</v>
      </c>
      <c r="H3" s="5" t="str">
        <f aca="false">IF('Ratings Detail'!G3="","",'Ratings Detail'!G3)</f>
        <v>AA-</v>
      </c>
      <c r="I3" s="4" t="n">
        <f aca="false">IF('Ratings Detail'!C3="","",INDEX('Rating Scale'!$B$2:$B$29,MATCH('Ratings Detail'!C3,'Rating Scale'!$A$2:$A$29,0)))</f>
        <v>2</v>
      </c>
      <c r="J3" s="4" t="n">
        <f aca="false">IF('Ratings Detail'!E3="","",INDEX('Rating Scale'!$B$2:$B$29,MATCH('Ratings Detail'!E3,'Rating Scale'!$A$2:$A$29,0)))</f>
        <v>2</v>
      </c>
      <c r="K3" s="4" t="n">
        <f aca="false">IF('Ratings Detail'!G3="","",INDEX('Rating Scale'!$B$2:$B$29,MATCH('Ratings Detail'!G3,'Rating Scale'!$A$2:$A$29,0)))</f>
        <v>3</v>
      </c>
      <c r="L3" s="4" t="n">
        <f aca="false">COUNT(I3:K3)</f>
        <v>3</v>
      </c>
      <c r="M3" s="4" t="n">
        <f aca="false">IF(L3=0,"",MAX(I3:K3))</f>
        <v>3</v>
      </c>
      <c r="N3" s="7" t="n">
        <f aca="false">IF('ACFR FY2025'!H3="",0,'ACFR FY2025'!H3)</f>
        <v>4640980000</v>
      </c>
      <c r="O3" s="7" t="n">
        <f aca="false">IF('ACFR FY2025'!M3="",0,'ACFR FY2025'!M3)</f>
        <v>0</v>
      </c>
      <c r="P3" s="7" t="n">
        <f aca="false">N3+O3</f>
        <v>4640980000</v>
      </c>
      <c r="Q3" s="7" t="n">
        <f aca="false">IF(D3=0,"",P3/D3)</f>
        <v>6294.81736677201</v>
      </c>
      <c r="R3" s="8" t="n">
        <f aca="false">IF(E3=0,"",P3/E3)</f>
        <v>0.0785136312499471</v>
      </c>
      <c r="S3" s="7" t="n">
        <f aca="false">IF(OR('ACFR FY2025'!P3="",D3=0),"",'ACFR FY2025'!P3/D3)</f>
        <v>21057.7102011475</v>
      </c>
      <c r="T3" s="8" t="n">
        <f aca="false">IF(OR('ACFR FY2025'!P3="",E3=0),"",'ACFR FY2025'!P3/E3)</f>
        <v>0.262647380752997</v>
      </c>
      <c r="U3" s="9" t="n">
        <f aca="false">IF(OR('ACFR FY2025'!W3="",'ACFR FY2025'!W3=0),"",P3/'ACFR FY2025'!W3)</f>
        <v>0.553885960583343</v>
      </c>
      <c r="V3" s="7" t="n">
        <f aca="false">IF('ACFR FY2025'!V3="","",SUM('ACFR FY2025'!S3:U3))</f>
        <v>5263766000</v>
      </c>
      <c r="W3" s="8" t="n">
        <f aca="false">IF(OR(V3="",'ACFR FY2025'!X3="",'ACFR FY2025'!X3=0),"",V3/'ACFR FY2025'!X3)</f>
        <v>0.425412684407908</v>
      </c>
      <c r="X3" s="6" t="n">
        <f aca="false">'Rainy Day (NASBO)'!C3*1000000</f>
        <v>2959000000</v>
      </c>
      <c r="Y3" s="10" t="n">
        <f aca="false">'Rainy Day (NASBO)'!E3</f>
        <v>0.534984632073766</v>
      </c>
      <c r="Z3" s="11" t="n">
        <f aca="false">'Rainy Day (NASBO)'!F3</f>
        <v>195.269390706925</v>
      </c>
      <c r="AA3" s="11" t="n">
        <f aca="false">'State Population'!E3</f>
        <v>-6.140559788</v>
      </c>
      <c r="AB3" s="12" t="s">
        <v>88</v>
      </c>
    </row>
    <row r="4" customFormat="false" ht="15" hidden="false" customHeight="false" outlineLevel="0" collapsed="false">
      <c r="A4" s="4" t="s">
        <v>89</v>
      </c>
      <c r="B4" s="4" t="s">
        <v>90</v>
      </c>
      <c r="C4" s="5" t="str">
        <f aca="false">'ACFR FY2025'!D4</f>
        <v>FY2024</v>
      </c>
      <c r="D4" s="6" t="n">
        <f aca="false">'State Population'!C4</f>
        <v>7623818</v>
      </c>
      <c r="E4" s="6" t="n">
        <f aca="false">'Personal Income'!C4*1000000</f>
        <v>520574100000</v>
      </c>
      <c r="F4" s="5" t="str">
        <f aca="false">IF('Ratings Detail'!C4="","",'Ratings Detail'!C4)</f>
        <v>Aa1</v>
      </c>
      <c r="G4" s="5" t="str">
        <f aca="false">IF('Ratings Detail'!E4="","",'Ratings Detail'!E4)</f>
        <v>AA</v>
      </c>
      <c r="H4" s="5" t="str">
        <f aca="false">IF('Ratings Detail'!G4="","",'Ratings Detail'!G4)</f>
        <v/>
      </c>
      <c r="I4" s="4" t="n">
        <f aca="false">IF('Ratings Detail'!C4="","",INDEX('Rating Scale'!$B$2:$B$29,MATCH('Ratings Detail'!C4,'Rating Scale'!$A$2:$A$29,0)))</f>
        <v>1</v>
      </c>
      <c r="J4" s="4" t="n">
        <f aca="false">IF('Ratings Detail'!E4="","",INDEX('Rating Scale'!$B$2:$B$29,MATCH('Ratings Detail'!E4,'Rating Scale'!$A$2:$A$29,0)))</f>
        <v>2</v>
      </c>
      <c r="K4" s="4" t="str">
        <f aca="false">IF('Ratings Detail'!G4="","",INDEX('Rating Scale'!$B$2:$B$29,MATCH('Ratings Detail'!G4,'Rating Scale'!$A$2:$A$29,0)))</f>
        <v/>
      </c>
      <c r="L4" s="4" t="n">
        <f aca="false">COUNT(I4:K4)</f>
        <v>2</v>
      </c>
      <c r="M4" s="4" t="n">
        <f aca="false">IF(L4=0,"",MAX(I4:K4))</f>
        <v>2</v>
      </c>
      <c r="N4" s="7" t="n">
        <f aca="false">IF('ACFR FY2025'!H4="",0,'ACFR FY2025'!H4)</f>
        <v>4166216000</v>
      </c>
      <c r="O4" s="7" t="n">
        <f aca="false">IF('ACFR FY2025'!M4="",0,'ACFR FY2025'!M4)</f>
        <v>556078000</v>
      </c>
      <c r="P4" s="7" t="n">
        <f aca="false">N4+O4</f>
        <v>4722294000</v>
      </c>
      <c r="Q4" s="7" t="n">
        <f aca="false">IF(D4=0,"",P4/D4)</f>
        <v>619.413265112048</v>
      </c>
      <c r="R4" s="8" t="n">
        <f aca="false">IF(E4=0,"",P4/E4)</f>
        <v>0.00907131952972689</v>
      </c>
      <c r="S4" s="7" t="n">
        <f aca="false">IF(OR('ACFR FY2025'!P4="",D4=0),"",'ACFR FY2025'!P4/D4)</f>
        <v>667.144336341712</v>
      </c>
      <c r="T4" s="8" t="n">
        <f aca="false">IF(OR('ACFR FY2025'!P4="",E4=0),"",'ACFR FY2025'!P4/E4)</f>
        <v>0.00977034201278934</v>
      </c>
      <c r="U4" s="9" t="n">
        <f aca="false">IF(OR('ACFR FY2025'!W4="",'ACFR FY2025'!W4=0),"",P4/'ACFR FY2025'!W4)</f>
        <v>0.107214155274302</v>
      </c>
      <c r="V4" s="7" t="n">
        <f aca="false">IF('ACFR FY2025'!V4="","",SUM('ACFR FY2025'!S4:U4))</f>
        <v>3619252000</v>
      </c>
      <c r="W4" s="8" t="n">
        <f aca="false">IF(OR(V4="",'ACFR FY2025'!X4="",'ACFR FY2025'!X4=0),"",V4/'ACFR FY2025'!X4)</f>
        <v>0.0803434241332843</v>
      </c>
      <c r="X4" s="6" t="n">
        <f aca="false">'Rainy Day (NASBO)'!C4*1000000</f>
        <v>1545000000</v>
      </c>
      <c r="Y4" s="10" t="n">
        <f aca="false">'Rainy Day (NASBO)'!E4</f>
        <v>0.0962317035191529</v>
      </c>
      <c r="Z4" s="11" t="n">
        <f aca="false">'Rainy Day (NASBO)'!F4</f>
        <v>35.1245717844908</v>
      </c>
      <c r="AA4" s="11" t="n">
        <f aca="false">'State Population'!E4</f>
        <v>4.0983536363</v>
      </c>
      <c r="AB4" s="12" t="s">
        <v>91</v>
      </c>
    </row>
    <row r="5" customFormat="false" ht="15" hidden="false" customHeight="false" outlineLevel="0" collapsed="false">
      <c r="A5" s="4" t="s">
        <v>92</v>
      </c>
      <c r="B5" s="4" t="s">
        <v>93</v>
      </c>
      <c r="C5" s="5" t="str">
        <f aca="false">'ACFR FY2025'!D5</f>
        <v>FY2025</v>
      </c>
      <c r="D5" s="6" t="n">
        <f aca="false">'State Population'!C5</f>
        <v>3114791</v>
      </c>
      <c r="E5" s="6" t="n">
        <f aca="false">'Personal Income'!C5*1000000</f>
        <v>192345600000</v>
      </c>
      <c r="F5" s="5" t="str">
        <f aca="false">IF('Ratings Detail'!C5="","",'Ratings Detail'!C5)</f>
        <v>Aa1</v>
      </c>
      <c r="G5" s="5" t="str">
        <f aca="false">IF('Ratings Detail'!E5="","",'Ratings Detail'!E5)</f>
        <v>AA+</v>
      </c>
      <c r="H5" s="5" t="str">
        <f aca="false">IF('Ratings Detail'!G5="","",'Ratings Detail'!G5)</f>
        <v/>
      </c>
      <c r="I5" s="4" t="n">
        <f aca="false">IF('Ratings Detail'!C5="","",INDEX('Rating Scale'!$B$2:$B$29,MATCH('Ratings Detail'!C5,'Rating Scale'!$A$2:$A$29,0)))</f>
        <v>1</v>
      </c>
      <c r="J5" s="4" t="n">
        <f aca="false">IF('Ratings Detail'!E5="","",INDEX('Rating Scale'!$B$2:$B$29,MATCH('Ratings Detail'!E5,'Rating Scale'!$A$2:$A$29,0)))</f>
        <v>1</v>
      </c>
      <c r="K5" s="4" t="str">
        <f aca="false">IF('Ratings Detail'!G5="","",INDEX('Rating Scale'!$B$2:$B$29,MATCH('Ratings Detail'!G5,'Rating Scale'!$A$2:$A$29,0)))</f>
        <v/>
      </c>
      <c r="L5" s="4" t="n">
        <f aca="false">COUNT(I5:K5)</f>
        <v>2</v>
      </c>
      <c r="M5" s="4" t="n">
        <f aca="false">IF(L5=0,"",MAX(I5:K5))</f>
        <v>1</v>
      </c>
      <c r="N5" s="7" t="n">
        <f aca="false">IF('ACFR FY2025'!H5="",0,'ACFR FY2025'!H5)</f>
        <v>2061910000</v>
      </c>
      <c r="O5" s="7" t="n">
        <f aca="false">IF('ACFR FY2025'!M5="",0,'ACFR FY2025'!M5)</f>
        <v>1518719000</v>
      </c>
      <c r="P5" s="7" t="n">
        <f aca="false">N5+O5</f>
        <v>3580629000</v>
      </c>
      <c r="Q5" s="7" t="n">
        <f aca="false">IF(D5=0,"",P5/D5)</f>
        <v>1149.55674393563</v>
      </c>
      <c r="R5" s="8" t="n">
        <f aca="false">IF(E5=0,"",P5/E5)</f>
        <v>0.0186156012926732</v>
      </c>
      <c r="S5" s="7" t="n">
        <f aca="false">IF(OR('ACFR FY2025'!P5="",D5=0),"",'ACFR FY2025'!P5/D5)</f>
        <v>1942.82922995475</v>
      </c>
      <c r="T5" s="8" t="n">
        <f aca="false">IF(OR('ACFR FY2025'!P5="",E5=0),"",'ACFR FY2025'!P5/E5)</f>
        <v>0.0314616346825714</v>
      </c>
      <c r="U5" s="9" t="n">
        <f aca="false">IF(OR('ACFR FY2025'!W5="",'ACFR FY2025'!W5=0),"",P5/'ACFR FY2025'!W5)</f>
        <v>0.144555515977987</v>
      </c>
      <c r="V5" s="7" t="n">
        <f aca="false">IF('ACFR FY2025'!V5="","",SUM('ACFR FY2025'!S5:U5))</f>
        <v>8890841000</v>
      </c>
      <c r="W5" s="8" t="n">
        <f aca="false">IF(OR(V5="",'ACFR FY2025'!X5="",'ACFR FY2025'!X5=0),"",V5/'ACFR FY2025'!X5)</f>
        <v>0.384907702971661</v>
      </c>
      <c r="X5" s="6" t="n">
        <f aca="false">'Rainy Day (NASBO)'!C5*1000000</f>
        <v>1815000000</v>
      </c>
      <c r="Y5" s="10" t="n">
        <f aca="false">'Rainy Day (NASBO)'!E5</f>
        <v>0.28754752851711</v>
      </c>
      <c r="Z5" s="11" t="n">
        <f aca="false">'Rainy Day (NASBO)'!F5</f>
        <v>104.954847908745</v>
      </c>
      <c r="AA5" s="11" t="n">
        <f aca="false">'State Population'!E5</f>
        <v>4.6611819824</v>
      </c>
      <c r="AB5" s="12" t="s">
        <v>94</v>
      </c>
    </row>
    <row r="6" customFormat="false" ht="15" hidden="false" customHeight="false" outlineLevel="0" collapsed="false">
      <c r="A6" s="4" t="s">
        <v>95</v>
      </c>
      <c r="B6" s="4" t="s">
        <v>96</v>
      </c>
      <c r="C6" s="5" t="str">
        <f aca="false">'ACFR FY2025'!D6</f>
        <v>FY2025</v>
      </c>
      <c r="D6" s="6" t="n">
        <f aca="false">'State Population'!C6</f>
        <v>39355309</v>
      </c>
      <c r="E6" s="6" t="n">
        <f aca="false">'Personal Income'!C6*1000000</f>
        <v>3585890900000</v>
      </c>
      <c r="F6" s="5" t="str">
        <f aca="false">IF('Ratings Detail'!C6="","",'Ratings Detail'!C6)</f>
        <v>Aa2</v>
      </c>
      <c r="G6" s="5" t="str">
        <f aca="false">IF('Ratings Detail'!E6="","",'Ratings Detail'!E6)</f>
        <v>AA-</v>
      </c>
      <c r="H6" s="5" t="str">
        <f aca="false">IF('Ratings Detail'!G6="","",'Ratings Detail'!G6)</f>
        <v>AA</v>
      </c>
      <c r="I6" s="4" t="n">
        <f aca="false">IF('Ratings Detail'!C6="","",INDEX('Rating Scale'!$B$2:$B$29,MATCH('Ratings Detail'!C6,'Rating Scale'!$A$2:$A$29,0)))</f>
        <v>2</v>
      </c>
      <c r="J6" s="4" t="n">
        <f aca="false">IF('Ratings Detail'!E6="","",INDEX('Rating Scale'!$B$2:$B$29,MATCH('Ratings Detail'!E6,'Rating Scale'!$A$2:$A$29,0)))</f>
        <v>3</v>
      </c>
      <c r="K6" s="4" t="n">
        <f aca="false">IF('Ratings Detail'!G6="","",INDEX('Rating Scale'!$B$2:$B$29,MATCH('Ratings Detail'!G6,'Rating Scale'!$A$2:$A$29,0)))</f>
        <v>2</v>
      </c>
      <c r="L6" s="4" t="n">
        <f aca="false">COUNT(I6:K6)</f>
        <v>3</v>
      </c>
      <c r="M6" s="4" t="n">
        <f aca="false">IF(L6=0,"",MAX(I6:K6))</f>
        <v>3</v>
      </c>
      <c r="N6" s="7" t="n">
        <f aca="false">IF('ACFR FY2025'!H6="",0,'ACFR FY2025'!H6)</f>
        <v>81773310000</v>
      </c>
      <c r="O6" s="7" t="n">
        <f aca="false">IF('ACFR FY2025'!M6="",0,'ACFR FY2025'!M6)</f>
        <v>90174678000</v>
      </c>
      <c r="P6" s="7" t="n">
        <f aca="false">N6+O6</f>
        <v>171947988000</v>
      </c>
      <c r="Q6" s="7" t="n">
        <f aca="false">IF(D6=0,"",P6/D6)</f>
        <v>4369.11797592543</v>
      </c>
      <c r="R6" s="8" t="n">
        <f aca="false">IF(E6=0,"",P6/E6)</f>
        <v>0.0479512603130229</v>
      </c>
      <c r="S6" s="7" t="n">
        <f aca="false">IF(OR('ACFR FY2025'!P6="",D6=0),"",'ACFR FY2025'!P6/D6)</f>
        <v>-4991.92922103597</v>
      </c>
      <c r="T6" s="8" t="n">
        <f aca="false">IF(OR('ACFR FY2025'!P6="",E6=0),"",'ACFR FY2025'!P6/E6)</f>
        <v>-0.0547866408874849</v>
      </c>
      <c r="U6" s="9" t="n">
        <f aca="false">IF(OR('ACFR FY2025'!W6="",'ACFR FY2025'!W6=0),"",P6/'ACFR FY2025'!W6)</f>
        <v>0.775969385174279</v>
      </c>
      <c r="V6" s="7" t="n">
        <f aca="false">IF('ACFR FY2025'!V6="","",SUM('ACFR FY2025'!S6:U6))</f>
        <v>35031236000</v>
      </c>
      <c r="W6" s="8" t="n">
        <f aca="false">IF(OR(V6="",'ACFR FY2025'!X6="",'ACFR FY2025'!X6=0),"",V6/'ACFR FY2025'!X6)</f>
        <v>0.157921491462711</v>
      </c>
      <c r="X6" s="6" t="n">
        <f aca="false">'Rainy Day (NASBO)'!C6*1000000</f>
        <v>50225000000</v>
      </c>
      <c r="Y6" s="10" t="n">
        <f aca="false">'Rainy Day (NASBO)'!E6</f>
        <v>0.219102128420676</v>
      </c>
      <c r="Z6" s="11" t="n">
        <f aca="false">'Rainy Day (NASBO)'!F6</f>
        <v>79.9722768735468</v>
      </c>
      <c r="AA6" s="11" t="n">
        <f aca="false">'State Population'!E6</f>
        <v>-5.820039595</v>
      </c>
      <c r="AB6" s="4"/>
    </row>
    <row r="7" customFormat="false" ht="15" hidden="false" customHeight="false" outlineLevel="0" collapsed="false">
      <c r="A7" s="4" t="s">
        <v>97</v>
      </c>
      <c r="B7" s="4" t="s">
        <v>98</v>
      </c>
      <c r="C7" s="5" t="str">
        <f aca="false">'ACFR FY2025'!D7</f>
        <v>FY2025</v>
      </c>
      <c r="D7" s="6" t="n">
        <f aca="false">'State Population'!C7</f>
        <v>6012561</v>
      </c>
      <c r="E7" s="6" t="n">
        <f aca="false">'Personal Income'!C7*1000000</f>
        <v>518167900000</v>
      </c>
      <c r="F7" s="5" t="str">
        <f aca="false">IF('Ratings Detail'!C7="","",'Ratings Detail'!C7)</f>
        <v>Aa1</v>
      </c>
      <c r="G7" s="5" t="str">
        <f aca="false">IF('Ratings Detail'!E7="","",'Ratings Detail'!E7)</f>
        <v>AA</v>
      </c>
      <c r="H7" s="5" t="str">
        <f aca="false">IF('Ratings Detail'!G7="","",'Ratings Detail'!G7)</f>
        <v/>
      </c>
      <c r="I7" s="4" t="n">
        <f aca="false">IF('Ratings Detail'!C7="","",INDEX('Rating Scale'!$B$2:$B$29,MATCH('Ratings Detail'!C7,'Rating Scale'!$A$2:$A$29,0)))</f>
        <v>1</v>
      </c>
      <c r="J7" s="4" t="n">
        <f aca="false">IF('Ratings Detail'!E7="","",INDEX('Rating Scale'!$B$2:$B$29,MATCH('Ratings Detail'!E7,'Rating Scale'!$A$2:$A$29,0)))</f>
        <v>2</v>
      </c>
      <c r="K7" s="4" t="str">
        <f aca="false">IF('Ratings Detail'!G7="","",INDEX('Rating Scale'!$B$2:$B$29,MATCH('Ratings Detail'!G7,'Rating Scale'!$A$2:$A$29,0)))</f>
        <v/>
      </c>
      <c r="L7" s="4" t="n">
        <f aca="false">COUNT(I7:K7)</f>
        <v>2</v>
      </c>
      <c r="M7" s="4" t="n">
        <f aca="false">IF(L7=0,"",MAX(I7:K7))</f>
        <v>2</v>
      </c>
      <c r="N7" s="7" t="n">
        <f aca="false">IF('ACFR FY2025'!H7="",0,'ACFR FY2025'!H7)</f>
        <v>10771537000</v>
      </c>
      <c r="O7" s="7" t="n">
        <f aca="false">IF('ACFR FY2025'!M7="",0,'ACFR FY2025'!M7)</f>
        <v>1873751000</v>
      </c>
      <c r="P7" s="7" t="n">
        <f aca="false">N7+O7</f>
        <v>12645288000</v>
      </c>
      <c r="Q7" s="7" t="n">
        <f aca="false">IF(D7=0,"",P7/D7)</f>
        <v>2103.14506580474</v>
      </c>
      <c r="R7" s="8" t="n">
        <f aca="false">IF(E7=0,"",P7/E7)</f>
        <v>0.0244038428470772</v>
      </c>
      <c r="S7" s="7" t="n">
        <f aca="false">IF(OR('ACFR FY2025'!P7="",D7=0),"",'ACFR FY2025'!P7/D7)</f>
        <v>1015.79110798211</v>
      </c>
      <c r="T7" s="8" t="n">
        <f aca="false">IF(OR('ACFR FY2025'!P7="",E7=0),"",'ACFR FY2025'!P7/E7)</f>
        <v>0.0117867316751964</v>
      </c>
      <c r="U7" s="9" t="n">
        <f aca="false">IF(OR('ACFR FY2025'!W7="",'ACFR FY2025'!W7=0),"",P7/'ACFR FY2025'!W7)</f>
        <v>0.452413984178787</v>
      </c>
      <c r="V7" s="7" t="n">
        <f aca="false">IF('ACFR FY2025'!V7="","",SUM('ACFR FY2025'!S7:U7))</f>
        <v>2937964000</v>
      </c>
      <c r="W7" s="8" t="n">
        <f aca="false">IF(OR(V7="",'ACFR FY2025'!X7="",'ACFR FY2025'!X7=0),"",V7/'ACFR FY2025'!X7)</f>
        <v>0.106602850278744</v>
      </c>
      <c r="X7" s="6" t="n">
        <f aca="false">'Rainy Day (NASBO)'!C7*1000000</f>
        <v>2408000000</v>
      </c>
      <c r="Y7" s="10" t="n">
        <f aca="false">'Rainy Day (NASBO)'!E7</f>
        <v>0.129559883783493</v>
      </c>
      <c r="Z7" s="11" t="n">
        <f aca="false">'Rainy Day (NASBO)'!F7</f>
        <v>47.2893575809749</v>
      </c>
      <c r="AA7" s="11" t="n">
        <f aca="false">'State Population'!E7</f>
        <v>-2.016488039</v>
      </c>
      <c r="AB7" s="4"/>
    </row>
    <row r="8" customFormat="false" ht="15" hidden="false" customHeight="false" outlineLevel="0" collapsed="false">
      <c r="A8" s="4" t="s">
        <v>99</v>
      </c>
      <c r="B8" s="4" t="s">
        <v>100</v>
      </c>
      <c r="C8" s="5" t="str">
        <f aca="false">'ACFR FY2025'!D8</f>
        <v>FY2025</v>
      </c>
      <c r="D8" s="6" t="n">
        <f aca="false">'State Population'!C8</f>
        <v>3688496</v>
      </c>
      <c r="E8" s="6" t="n">
        <f aca="false">'Personal Income'!C8*1000000</f>
        <v>364716000000</v>
      </c>
      <c r="F8" s="5" t="str">
        <f aca="false">IF('Ratings Detail'!C8="","",'Ratings Detail'!C8)</f>
        <v>Aa2</v>
      </c>
      <c r="G8" s="5" t="str">
        <f aca="false">IF('Ratings Detail'!E8="","",'Ratings Detail'!E8)</f>
        <v>AA-</v>
      </c>
      <c r="H8" s="5" t="str">
        <f aca="false">IF('Ratings Detail'!G8="","",'Ratings Detail'!G8)</f>
        <v>AA</v>
      </c>
      <c r="I8" s="4" t="n">
        <f aca="false">IF('Ratings Detail'!C8="","",INDEX('Rating Scale'!$B$2:$B$29,MATCH('Ratings Detail'!C8,'Rating Scale'!$A$2:$A$29,0)))</f>
        <v>2</v>
      </c>
      <c r="J8" s="4" t="n">
        <f aca="false">IF('Ratings Detail'!E8="","",INDEX('Rating Scale'!$B$2:$B$29,MATCH('Ratings Detail'!E8,'Rating Scale'!$A$2:$A$29,0)))</f>
        <v>3</v>
      </c>
      <c r="K8" s="4" t="n">
        <f aca="false">IF('Ratings Detail'!G8="","",INDEX('Rating Scale'!$B$2:$B$29,MATCH('Ratings Detail'!G8,'Rating Scale'!$A$2:$A$29,0)))</f>
        <v>2</v>
      </c>
      <c r="L8" s="4" t="n">
        <f aca="false">COUNT(I8:K8)</f>
        <v>3</v>
      </c>
      <c r="M8" s="4" t="n">
        <f aca="false">IF(L8=0,"",MAX(I8:K8))</f>
        <v>3</v>
      </c>
      <c r="N8" s="7" t="n">
        <f aca="false">IF('ACFR FY2025'!H8="",0,'ACFR FY2025'!H8)</f>
        <v>34786236000</v>
      </c>
      <c r="O8" s="7" t="n">
        <f aca="false">IF('ACFR FY2025'!M8="",0,'ACFR FY2025'!M8)</f>
        <v>19167151000</v>
      </c>
      <c r="P8" s="7" t="n">
        <f aca="false">N8+O8</f>
        <v>53953387000</v>
      </c>
      <c r="Q8" s="7" t="n">
        <f aca="false">IF(D8=0,"",P8/D8)</f>
        <v>14627.4760769701</v>
      </c>
      <c r="R8" s="8" t="n">
        <f aca="false">IF(E8=0,"",P8/E8)</f>
        <v>0.147932602353612</v>
      </c>
      <c r="S8" s="7" t="n">
        <f aca="false">IF(OR('ACFR FY2025'!P8="",D8=0),"",'ACFR FY2025'!P8/D8)</f>
        <v>-15315.7812832114</v>
      </c>
      <c r="T8" s="8" t="n">
        <f aca="false">IF(OR('ACFR FY2025'!P8="",E8=0),"",'ACFR FY2025'!P8/E8)</f>
        <v>-0.154893665207997</v>
      </c>
      <c r="U8" s="9" t="n">
        <f aca="false">IF(OR('ACFR FY2025'!W8="",'ACFR FY2025'!W8=0),"",P8/'ACFR FY2025'!W8)</f>
        <v>2.06922636847337</v>
      </c>
      <c r="V8" s="7" t="n">
        <f aca="false">IF('ACFR FY2025'!V8="","",SUM('ACFR FY2025'!S8:U8))</f>
        <v>3951124000</v>
      </c>
      <c r="W8" s="8" t="n">
        <f aca="false">IF(OR(V8="",'ACFR FY2025'!X8="",'ACFR FY2025'!X8=0),"",V8/'ACFR FY2025'!X8)</f>
        <v>0.157586094506572</v>
      </c>
      <c r="X8" s="6" t="n">
        <f aca="false">'Rainy Day (NASBO)'!C8*1000000</f>
        <v>4827000000</v>
      </c>
      <c r="Y8" s="10" t="n">
        <f aca="false">'Rainy Day (NASBO)'!E8</f>
        <v>0.205570461223968</v>
      </c>
      <c r="Z8" s="11" t="n">
        <f aca="false">'Rainy Day (NASBO)'!F8</f>
        <v>75.0332183467484</v>
      </c>
      <c r="AA8" s="11" t="n">
        <f aca="false">'State Population'!E8</f>
        <v>-1.614842974</v>
      </c>
      <c r="AB8" s="4"/>
    </row>
    <row r="9" customFormat="false" ht="15" hidden="false" customHeight="false" outlineLevel="0" collapsed="false">
      <c r="A9" s="4" t="s">
        <v>101</v>
      </c>
      <c r="B9" s="4" t="s">
        <v>102</v>
      </c>
      <c r="C9" s="5" t="str">
        <f aca="false">'ACFR FY2025'!D9</f>
        <v>FY2025</v>
      </c>
      <c r="D9" s="6" t="n">
        <f aca="false">'State Population'!C9</f>
        <v>1059952</v>
      </c>
      <c r="E9" s="6" t="n">
        <f aca="false">'Personal Income'!C9*1000000</f>
        <v>75635200000</v>
      </c>
      <c r="F9" s="5" t="str">
        <f aca="false">IF('Ratings Detail'!C9="","",'Ratings Detail'!C9)</f>
        <v>Aaa</v>
      </c>
      <c r="G9" s="5" t="str">
        <f aca="false">IF('Ratings Detail'!E9="","",'Ratings Detail'!E9)</f>
        <v>AAA</v>
      </c>
      <c r="H9" s="5" t="str">
        <f aca="false">IF('Ratings Detail'!G9="","",'Ratings Detail'!G9)</f>
        <v>AAA</v>
      </c>
      <c r="I9" s="4" t="n">
        <f aca="false">IF('Ratings Detail'!C9="","",INDEX('Rating Scale'!$B$2:$B$29,MATCH('Ratings Detail'!C9,'Rating Scale'!$A$2:$A$29,0)))</f>
        <v>0</v>
      </c>
      <c r="J9" s="4" t="n">
        <f aca="false">IF('Ratings Detail'!E9="","",INDEX('Rating Scale'!$B$2:$B$29,MATCH('Ratings Detail'!E9,'Rating Scale'!$A$2:$A$29,0)))</f>
        <v>0</v>
      </c>
      <c r="K9" s="4" t="n">
        <f aca="false">IF('Ratings Detail'!G9="","",INDEX('Rating Scale'!$B$2:$B$29,MATCH('Ratings Detail'!G9,'Rating Scale'!$A$2:$A$29,0)))</f>
        <v>0</v>
      </c>
      <c r="L9" s="4" t="n">
        <f aca="false">COUNT(I9:K9)</f>
        <v>3</v>
      </c>
      <c r="M9" s="4" t="n">
        <f aca="false">IF(L9=0,"",MAX(I9:K9))</f>
        <v>0</v>
      </c>
      <c r="N9" s="7" t="n">
        <f aca="false">IF('ACFR FY2025'!H9="",0,'ACFR FY2025'!H9)</f>
        <v>1782361000</v>
      </c>
      <c r="O9" s="7" t="n">
        <f aca="false">IF('ACFR FY2025'!M9="",0,'ACFR FY2025'!M9)</f>
        <v>7437922000</v>
      </c>
      <c r="P9" s="7" t="n">
        <f aca="false">N9+O9</f>
        <v>9220283000</v>
      </c>
      <c r="Q9" s="7" t="n">
        <f aca="false">IF(D9=0,"",P9/D9)</f>
        <v>8698.77409543074</v>
      </c>
      <c r="R9" s="8" t="n">
        <f aca="false">IF(E9=0,"",P9/E9)</f>
        <v>0.121904655504315</v>
      </c>
      <c r="S9" s="7" t="n">
        <f aca="false">IF(OR('ACFR FY2025'!P9="",D9=0),"",'ACFR FY2025'!P9/D9)</f>
        <v>-5311.01880085136</v>
      </c>
      <c r="T9" s="8" t="n">
        <f aca="false">IF(OR('ACFR FY2025'!P9="",E9=0),"",'ACFR FY2025'!P9/E9)</f>
        <v>-0.0744286390463699</v>
      </c>
      <c r="U9" s="9" t="n">
        <f aca="false">IF(OR('ACFR FY2025'!W9="",'ACFR FY2025'!W9=0),"",P9/'ACFR FY2025'!W9)</f>
        <v>1.23344257838842</v>
      </c>
      <c r="V9" s="7" t="n">
        <f aca="false">IF('ACFR FY2025'!V9="","",SUM('ACFR FY2025'!S9:U9))</f>
        <v>4078382000</v>
      </c>
      <c r="W9" s="8" t="n">
        <f aca="false">IF(OR(V9="",'ACFR FY2025'!X9="",'ACFR FY2025'!X9=0),"",V9/'ACFR FY2025'!X9)</f>
        <v>0.511644209998358</v>
      </c>
      <c r="X9" s="6" t="n">
        <f aca="false">'Rainy Day (NASBO)'!C9*1000000</f>
        <v>349000000</v>
      </c>
      <c r="Y9" s="10" t="n">
        <f aca="false">'Rainy Day (NASBO)'!E9</f>
        <v>0.0503971119133574</v>
      </c>
      <c r="Z9" s="11" t="n">
        <f aca="false">'Rainy Day (NASBO)'!F9</f>
        <v>18.3949458483755</v>
      </c>
      <c r="AA9" s="11" t="n">
        <f aca="false">'State Population'!E9</f>
        <v>6.4973993815</v>
      </c>
      <c r="AB9" s="4"/>
    </row>
    <row r="10" customFormat="false" ht="15" hidden="false" customHeight="false" outlineLevel="0" collapsed="false">
      <c r="A10" s="4" t="s">
        <v>103</v>
      </c>
      <c r="B10" s="4" t="s">
        <v>104</v>
      </c>
      <c r="C10" s="5" t="str">
        <f aca="false">'ACFR FY2025'!D10</f>
        <v>FY2025</v>
      </c>
      <c r="D10" s="6" t="n">
        <f aca="false">'State Population'!C10</f>
        <v>23462518</v>
      </c>
      <c r="E10" s="6" t="n">
        <f aca="false">'Personal Income'!C10*1000000</f>
        <v>1793464100000</v>
      </c>
      <c r="F10" s="5" t="str">
        <f aca="false">IF('Ratings Detail'!C10="","",'Ratings Detail'!C10)</f>
        <v>Aaa</v>
      </c>
      <c r="G10" s="5" t="str">
        <f aca="false">IF('Ratings Detail'!E10="","",'Ratings Detail'!E10)</f>
        <v>AAA</v>
      </c>
      <c r="H10" s="5" t="str">
        <f aca="false">IF('Ratings Detail'!G10="","",'Ratings Detail'!G10)</f>
        <v>AAA</v>
      </c>
      <c r="I10" s="4" t="n">
        <f aca="false">IF('Ratings Detail'!C10="","",INDEX('Rating Scale'!$B$2:$B$29,MATCH('Ratings Detail'!C10,'Rating Scale'!$A$2:$A$29,0)))</f>
        <v>0</v>
      </c>
      <c r="J10" s="4" t="n">
        <f aca="false">IF('Ratings Detail'!E10="","",INDEX('Rating Scale'!$B$2:$B$29,MATCH('Ratings Detail'!E10,'Rating Scale'!$A$2:$A$29,0)))</f>
        <v>0</v>
      </c>
      <c r="K10" s="4" t="n">
        <f aca="false">IF('Ratings Detail'!G10="","",INDEX('Rating Scale'!$B$2:$B$29,MATCH('Ratings Detail'!G10,'Rating Scale'!$A$2:$A$29,0)))</f>
        <v>0</v>
      </c>
      <c r="L10" s="4" t="n">
        <f aca="false">COUNT(I10:K10)</f>
        <v>3</v>
      </c>
      <c r="M10" s="4" t="n">
        <f aca="false">IF(L10=0,"",MAX(I10:K10))</f>
        <v>0</v>
      </c>
      <c r="N10" s="7" t="n">
        <f aca="false">IF('ACFR FY2025'!H10="",0,'ACFR FY2025'!H10)</f>
        <v>9142234000</v>
      </c>
      <c r="O10" s="7" t="n">
        <f aca="false">IF('ACFR FY2025'!M10="",0,'ACFR FY2025'!M10)</f>
        <v>7062004000</v>
      </c>
      <c r="P10" s="7" t="n">
        <f aca="false">N10+O10</f>
        <v>16204238000</v>
      </c>
      <c r="Q10" s="7" t="n">
        <f aca="false">IF(D10=0,"",P10/D10)</f>
        <v>690.643604407677</v>
      </c>
      <c r="R10" s="8" t="n">
        <f aca="false">IF(E10=0,"",P10/E10)</f>
        <v>0.00903516161823367</v>
      </c>
      <c r="S10" s="7" t="n">
        <f aca="false">IF(OR('ACFR FY2025'!P10="",D10=0),"",'ACFR FY2025'!P10/D10)</f>
        <v>479.30614267403</v>
      </c>
      <c r="T10" s="8" t="n">
        <f aca="false">IF(OR('ACFR FY2025'!P10="",E10=0),"",'ACFR FY2025'!P10/E10)</f>
        <v>0.00627039537618846</v>
      </c>
      <c r="U10" s="9" t="n">
        <f aca="false">IF(OR('ACFR FY2025'!W10="",'ACFR FY2025'!W10=0),"",P10/'ACFR FY2025'!W10)</f>
        <v>0.27381027011348</v>
      </c>
      <c r="V10" s="7" t="n">
        <f aca="false">IF('ACFR FY2025'!V10="","",SUM('ACFR FY2025'!S10:U10))</f>
        <v>31062241000</v>
      </c>
      <c r="W10" s="8" t="n">
        <f aca="false">IF(OR(V10="",'ACFR FY2025'!X10="",'ACFR FY2025'!X10=0),"",V10/'ACFR FY2025'!X10)</f>
        <v>0.567159585787188</v>
      </c>
      <c r="X10" s="6" t="n">
        <f aca="false">'Rainy Day (NASBO)'!C10*1000000</f>
        <v>4441000000</v>
      </c>
      <c r="Y10" s="10" t="n">
        <f aca="false">'Rainy Day (NASBO)'!E10</f>
        <v>0.0855914890336507</v>
      </c>
      <c r="Z10" s="11" t="n">
        <f aca="false">'Rainy Day (NASBO)'!F10</f>
        <v>31.2408934972825</v>
      </c>
      <c r="AA10" s="11" t="n">
        <f aca="false">'State Population'!E10</f>
        <v>0.9637403036</v>
      </c>
      <c r="AB10" s="4"/>
    </row>
    <row r="11" customFormat="false" ht="15" hidden="false" customHeight="false" outlineLevel="0" collapsed="false">
      <c r="A11" s="4" t="s">
        <v>105</v>
      </c>
      <c r="B11" s="4" t="s">
        <v>106</v>
      </c>
      <c r="C11" s="5" t="str">
        <f aca="false">'ACFR FY2025'!D11</f>
        <v>FY2025</v>
      </c>
      <c r="D11" s="6" t="n">
        <f aca="false">'State Population'!C11</f>
        <v>11302748</v>
      </c>
      <c r="E11" s="6" t="n">
        <f aca="false">'Personal Income'!C11*1000000</f>
        <v>738993100000</v>
      </c>
      <c r="F11" s="5" t="str">
        <f aca="false">IF('Ratings Detail'!C11="","",'Ratings Detail'!C11)</f>
        <v>Aaa</v>
      </c>
      <c r="G11" s="5" t="str">
        <f aca="false">IF('Ratings Detail'!E11="","",'Ratings Detail'!E11)</f>
        <v>AAA</v>
      </c>
      <c r="H11" s="5" t="str">
        <f aca="false">IF('Ratings Detail'!G11="","",'Ratings Detail'!G11)</f>
        <v>AAA</v>
      </c>
      <c r="I11" s="4" t="n">
        <f aca="false">IF('Ratings Detail'!C11="","",INDEX('Rating Scale'!$B$2:$B$29,MATCH('Ratings Detail'!C11,'Rating Scale'!$A$2:$A$29,0)))</f>
        <v>0</v>
      </c>
      <c r="J11" s="4" t="n">
        <f aca="false">IF('Ratings Detail'!E11="","",INDEX('Rating Scale'!$B$2:$B$29,MATCH('Ratings Detail'!E11,'Rating Scale'!$A$2:$A$29,0)))</f>
        <v>0</v>
      </c>
      <c r="K11" s="4" t="n">
        <f aca="false">IF('Ratings Detail'!G11="","",INDEX('Rating Scale'!$B$2:$B$29,MATCH('Ratings Detail'!G11,'Rating Scale'!$A$2:$A$29,0)))</f>
        <v>0</v>
      </c>
      <c r="L11" s="4" t="n">
        <f aca="false">COUNT(I11:K11)</f>
        <v>3</v>
      </c>
      <c r="M11" s="4" t="n">
        <f aca="false">IF(L11=0,"",MAX(I11:K11))</f>
        <v>0</v>
      </c>
      <c r="N11" s="7" t="n">
        <f aca="false">IF('ACFR FY2025'!H11="",0,'ACFR FY2025'!H11)</f>
        <v>8680474000</v>
      </c>
      <c r="O11" s="7" t="n">
        <f aca="false">IF('ACFR FY2025'!M11="",0,'ACFR FY2025'!M11)</f>
        <v>2903672000</v>
      </c>
      <c r="P11" s="7" t="n">
        <f aca="false">N11+O11</f>
        <v>11584146000</v>
      </c>
      <c r="Q11" s="7" t="n">
        <f aca="false">IF(D11=0,"",P11/D11)</f>
        <v>1024.89642341845</v>
      </c>
      <c r="R11" s="8" t="n">
        <f aca="false">IF(E11=0,"",P11/E11)</f>
        <v>0.0156755807327565</v>
      </c>
      <c r="S11" s="7" t="n">
        <f aca="false">IF(OR('ACFR FY2025'!P11="",D11=0),"",'ACFR FY2025'!P11/D11)</f>
        <v>836.684140883261</v>
      </c>
      <c r="T11" s="8" t="n">
        <f aca="false">IF(OR('ACFR FY2025'!P11="",E11=0),"",'ACFR FY2025'!P11/E11)</f>
        <v>0.0127969124474911</v>
      </c>
      <c r="U11" s="9" t="n">
        <f aca="false">IF(OR('ACFR FY2025'!W11="",'ACFR FY2025'!W11=0),"",P11/'ACFR FY2025'!W11)</f>
        <v>0.169247376600106</v>
      </c>
      <c r="V11" s="7" t="n">
        <f aca="false">IF('ACFR FY2025'!V11="","",SUM('ACFR FY2025'!S11:U11))</f>
        <v>17564930000</v>
      </c>
      <c r="W11" s="8" t="n">
        <f aca="false">IF(OR(V11="",'ACFR FY2025'!X11="",'ACFR FY2025'!X11=0),"",V11/'ACFR FY2025'!X11)</f>
        <v>0.280887093109077</v>
      </c>
      <c r="X11" s="6" t="n">
        <f aca="false">'Rainy Day (NASBO)'!C11*1000000</f>
        <v>5583000000</v>
      </c>
      <c r="Y11" s="10" t="n">
        <f aca="false">'Rainy Day (NASBO)'!E11</f>
        <v>0.153945844592731</v>
      </c>
      <c r="Z11" s="11" t="n">
        <f aca="false">'Rainy Day (NASBO)'!F11</f>
        <v>56.190233276347</v>
      </c>
      <c r="AA11" s="11" t="n">
        <f aca="false">'State Population'!E11</f>
        <v>2.4288491078</v>
      </c>
      <c r="AB11" s="12" t="s">
        <v>107</v>
      </c>
    </row>
    <row r="12" customFormat="false" ht="15" hidden="false" customHeight="false" outlineLevel="0" collapsed="false">
      <c r="A12" s="4" t="s">
        <v>108</v>
      </c>
      <c r="B12" s="4" t="s">
        <v>109</v>
      </c>
      <c r="C12" s="5" t="str">
        <f aca="false">'ACFR FY2025'!D12</f>
        <v>FY2025</v>
      </c>
      <c r="D12" s="6" t="n">
        <f aca="false">'State Population'!C12</f>
        <v>1432820</v>
      </c>
      <c r="E12" s="6" t="n">
        <f aca="false">'Personal Income'!C12*1000000</f>
        <v>109742400000</v>
      </c>
      <c r="F12" s="5" t="str">
        <f aca="false">IF('Ratings Detail'!C12="","",'Ratings Detail'!C12)</f>
        <v>Aa2</v>
      </c>
      <c r="G12" s="5" t="str">
        <f aca="false">IF('Ratings Detail'!E12="","",'Ratings Detail'!E12)</f>
        <v>AA+</v>
      </c>
      <c r="H12" s="5" t="str">
        <f aca="false">IF('Ratings Detail'!G12="","",'Ratings Detail'!G12)</f>
        <v>AA</v>
      </c>
      <c r="I12" s="4" t="n">
        <f aca="false">IF('Ratings Detail'!C12="","",INDEX('Rating Scale'!$B$2:$B$29,MATCH('Ratings Detail'!C12,'Rating Scale'!$A$2:$A$29,0)))</f>
        <v>2</v>
      </c>
      <c r="J12" s="4" t="n">
        <f aca="false">IF('Ratings Detail'!E12="","",INDEX('Rating Scale'!$B$2:$B$29,MATCH('Ratings Detail'!E12,'Rating Scale'!$A$2:$A$29,0)))</f>
        <v>1</v>
      </c>
      <c r="K12" s="4" t="n">
        <f aca="false">IF('Ratings Detail'!G12="","",INDEX('Rating Scale'!$B$2:$B$29,MATCH('Ratings Detail'!G12,'Rating Scale'!$A$2:$A$29,0)))</f>
        <v>2</v>
      </c>
      <c r="L12" s="4" t="n">
        <f aca="false">COUNT(I12:K12)</f>
        <v>3</v>
      </c>
      <c r="M12" s="4" t="n">
        <f aca="false">IF(L12=0,"",MAX(I12:K12))</f>
        <v>2</v>
      </c>
      <c r="N12" s="7" t="n">
        <f aca="false">IF('ACFR FY2025'!H12="",0,'ACFR FY2025'!H12)</f>
        <v>7475093000</v>
      </c>
      <c r="O12" s="7" t="n">
        <f aca="false">IF('ACFR FY2025'!M12="",0,'ACFR FY2025'!M12)</f>
        <v>3815810000</v>
      </c>
      <c r="P12" s="7" t="n">
        <f aca="false">N12+O12</f>
        <v>11290903000</v>
      </c>
      <c r="Q12" s="7" t="n">
        <f aca="false">IF(D12=0,"",P12/D12)</f>
        <v>7880.19639591854</v>
      </c>
      <c r="R12" s="8" t="n">
        <f aca="false">IF(E12=0,"",P12/E12)</f>
        <v>0.102885511889662</v>
      </c>
      <c r="S12" s="7" t="n">
        <f aca="false">IF(OR('ACFR FY2025'!P12="",D12=0),"",'ACFR FY2025'!P12/D12)</f>
        <v>-1187.7242082048</v>
      </c>
      <c r="T12" s="8" t="n">
        <f aca="false">IF(OR('ACFR FY2025'!P12="",E12=0),"",'ACFR FY2025'!P12/E12)</f>
        <v>-0.0155071786292263</v>
      </c>
      <c r="U12" s="9" t="n">
        <f aca="false">IF(OR('ACFR FY2025'!W12="",'ACFR FY2025'!W12=0),"",P12/'ACFR FY2025'!W12)</f>
        <v>1.06444586401109</v>
      </c>
      <c r="V12" s="7" t="n">
        <f aca="false">IF('ACFR FY2025'!V12="","",SUM('ACFR FY2025'!S12:U12))</f>
        <v>4203669000</v>
      </c>
      <c r="W12" s="8" t="n">
        <f aca="false">IF(OR(V12="",'ACFR FY2025'!X12="",'ACFR FY2025'!X12=0),"",V12/'ACFR FY2025'!X12)</f>
        <v>0.481630049665422</v>
      </c>
      <c r="X12" s="6" t="n">
        <f aca="false">'Rainy Day (NASBO)'!C12*1000000</f>
        <v>1568000000</v>
      </c>
      <c r="Y12" s="10" t="n">
        <f aca="false">'Rainy Day (NASBO)'!E12</f>
        <v>0.144011756061719</v>
      </c>
      <c r="Z12" s="11" t="n">
        <f aca="false">'Rainy Day (NASBO)'!F12</f>
        <v>52.5642909625276</v>
      </c>
      <c r="AA12" s="11" t="n">
        <f aca="false">'State Population'!E12</f>
        <v>-6.190171325</v>
      </c>
      <c r="AB12" s="4"/>
    </row>
    <row r="13" customFormat="false" ht="15" hidden="false" customHeight="false" outlineLevel="0" collapsed="false">
      <c r="A13" s="4" t="s">
        <v>110</v>
      </c>
      <c r="B13" s="4" t="s">
        <v>111</v>
      </c>
      <c r="C13" s="5" t="str">
        <f aca="false">'ACFR FY2025'!D13</f>
        <v>FY2025</v>
      </c>
      <c r="D13" s="6" t="n">
        <f aca="false">'State Population'!C13</f>
        <v>2029733</v>
      </c>
      <c r="E13" s="6" t="n">
        <f aca="false">'Personal Income'!C13*1000000</f>
        <v>131619900000</v>
      </c>
      <c r="F13" s="5" t="str">
        <f aca="false">IF('Ratings Detail'!C13="","",'Ratings Detail'!C13)</f>
        <v>Aaa</v>
      </c>
      <c r="G13" s="5" t="str">
        <f aca="false">IF('Ratings Detail'!E13="","",'Ratings Detail'!E13)</f>
        <v>AAA</v>
      </c>
      <c r="H13" s="5" t="str">
        <f aca="false">IF('Ratings Detail'!G13="","",'Ratings Detail'!G13)</f>
        <v>AAA</v>
      </c>
      <c r="I13" s="4" t="n">
        <f aca="false">IF('Ratings Detail'!C13="","",INDEX('Rating Scale'!$B$2:$B$29,MATCH('Ratings Detail'!C13,'Rating Scale'!$A$2:$A$29,0)))</f>
        <v>0</v>
      </c>
      <c r="J13" s="4" t="n">
        <f aca="false">IF('Ratings Detail'!E13="","",INDEX('Rating Scale'!$B$2:$B$29,MATCH('Ratings Detail'!E13,'Rating Scale'!$A$2:$A$29,0)))</f>
        <v>0</v>
      </c>
      <c r="K13" s="4" t="n">
        <f aca="false">IF('Ratings Detail'!G13="","",INDEX('Rating Scale'!$B$2:$B$29,MATCH('Ratings Detail'!G13,'Rating Scale'!$A$2:$A$29,0)))</f>
        <v>0</v>
      </c>
      <c r="L13" s="4" t="n">
        <f aca="false">COUNT(I13:K13)</f>
        <v>3</v>
      </c>
      <c r="M13" s="4" t="n">
        <f aca="false">IF(L13=0,"",MAX(I13:K13))</f>
        <v>0</v>
      </c>
      <c r="N13" s="7" t="n">
        <f aca="false">IF('ACFR FY2025'!H13="",0,'ACFR FY2025'!H13)</f>
        <v>857001000</v>
      </c>
      <c r="O13" s="7" t="n">
        <f aca="false">IF('ACFR FY2025'!M13="",0,'ACFR FY2025'!M13)</f>
        <v>86372000</v>
      </c>
      <c r="P13" s="7" t="n">
        <f aca="false">N13+O13</f>
        <v>943373000</v>
      </c>
      <c r="Q13" s="7" t="n">
        <f aca="false">IF(D13=0,"",P13/D13)</f>
        <v>464.776894300876</v>
      </c>
      <c r="R13" s="8" t="n">
        <f aca="false">IF(E13=0,"",P13/E13)</f>
        <v>0.0071674040171737</v>
      </c>
      <c r="S13" s="7" t="n">
        <f aca="false">IF(OR('ACFR FY2025'!P13="",D13=0),"",'ACFR FY2025'!P13/D13)</f>
        <v>1846.03344380763</v>
      </c>
      <c r="T13" s="8" t="n">
        <f aca="false">IF(OR('ACFR FY2025'!P13="",E13=0),"",'ACFR FY2025'!P13/E13)</f>
        <v>0.0284679976204206</v>
      </c>
      <c r="U13" s="9" t="n">
        <f aca="false">IF(OR('ACFR FY2025'!W13="",'ACFR FY2025'!W13=0),"",P13/'ACFR FY2025'!W13)</f>
        <v>0.141689636444687</v>
      </c>
      <c r="V13" s="7" t="n">
        <f aca="false">IF('ACFR FY2025'!V13="","",SUM('ACFR FY2025'!S13:U13))</f>
        <v>4339783000</v>
      </c>
      <c r="W13" s="8" t="n">
        <f aca="false">IF(OR(V13="",'ACFR FY2025'!X13="",'ACFR FY2025'!X13=0),"",V13/'ACFR FY2025'!X13)</f>
        <v>0.835202143459107</v>
      </c>
      <c r="X13" s="6" t="n">
        <f aca="false">'Rainy Day (NASBO)'!C13*1000000</f>
        <v>1195000000</v>
      </c>
      <c r="Y13" s="10" t="n">
        <f aca="false">'Rainy Day (NASBO)'!E13</f>
        <v>0.221624629080119</v>
      </c>
      <c r="Z13" s="11" t="n">
        <f aca="false">'Rainy Day (NASBO)'!F13</f>
        <v>80.8929896142433</v>
      </c>
      <c r="AA13" s="11" t="n">
        <f aca="false">'State Population'!E13</f>
        <v>9.8818911801</v>
      </c>
      <c r="AB13" s="12" t="s">
        <v>112</v>
      </c>
    </row>
    <row r="14" customFormat="false" ht="15" hidden="false" customHeight="false" outlineLevel="0" collapsed="false">
      <c r="A14" s="4" t="s">
        <v>113</v>
      </c>
      <c r="B14" s="4" t="s">
        <v>114</v>
      </c>
      <c r="C14" s="5" t="str">
        <f aca="false">'ACFR FY2025'!D14</f>
        <v>FY2025</v>
      </c>
      <c r="D14" s="6" t="n">
        <f aca="false">'State Population'!C14</f>
        <v>12719141</v>
      </c>
      <c r="E14" s="6" t="n">
        <f aca="false">'Personal Income'!C14*1000000</f>
        <v>989192400000</v>
      </c>
      <c r="F14" s="5" t="str">
        <f aca="false">IF('Ratings Detail'!C14="","",'Ratings Detail'!C14)</f>
        <v>A1</v>
      </c>
      <c r="G14" s="5" t="str">
        <f aca="false">IF('Ratings Detail'!E14="","",'Ratings Detail'!E14)</f>
        <v>A</v>
      </c>
      <c r="H14" s="5" t="str">
        <f aca="false">IF('Ratings Detail'!G14="","",'Ratings Detail'!G14)</f>
        <v>A-</v>
      </c>
      <c r="I14" s="4" t="n">
        <f aca="false">IF('Ratings Detail'!C14="","",INDEX('Rating Scale'!$B$2:$B$29,MATCH('Ratings Detail'!C14,'Rating Scale'!$A$2:$A$29,0)))</f>
        <v>4</v>
      </c>
      <c r="J14" s="4" t="n">
        <f aca="false">IF('Ratings Detail'!E14="","",INDEX('Rating Scale'!$B$2:$B$29,MATCH('Ratings Detail'!E14,'Rating Scale'!$A$2:$A$29,0)))</f>
        <v>5</v>
      </c>
      <c r="K14" s="4" t="n">
        <f aca="false">IF('Ratings Detail'!G14="","",INDEX('Rating Scale'!$B$2:$B$29,MATCH('Ratings Detail'!G14,'Rating Scale'!$A$2:$A$29,0)))</f>
        <v>6</v>
      </c>
      <c r="L14" s="4" t="n">
        <f aca="false">COUNT(I14:K14)</f>
        <v>3</v>
      </c>
      <c r="M14" s="4" t="n">
        <f aca="false">IF(L14=0,"",MAX(I14:K14))</f>
        <v>6</v>
      </c>
      <c r="N14" s="7" t="n">
        <f aca="false">IF('ACFR FY2025'!H14="",0,'ACFR FY2025'!H14)</f>
        <v>149405222000</v>
      </c>
      <c r="O14" s="7" t="n">
        <f aca="false">IF('ACFR FY2025'!M14="",0,'ACFR FY2025'!M14)</f>
        <v>24107729000</v>
      </c>
      <c r="P14" s="7" t="n">
        <f aca="false">N14+O14</f>
        <v>173512951000</v>
      </c>
      <c r="Q14" s="7" t="n">
        <f aca="false">IF(D14=0,"",P14/D14)</f>
        <v>13641.8765229507</v>
      </c>
      <c r="R14" s="8" t="n">
        <f aca="false">IF(E14=0,"",P14/E14)</f>
        <v>0.175408698044991</v>
      </c>
      <c r="S14" s="7" t="n">
        <f aca="false">IF(OR('ACFR FY2025'!P14="",D14=0),"",'ACFR FY2025'!P14/D14)</f>
        <v>-13795.6428032365</v>
      </c>
      <c r="T14" s="8" t="n">
        <f aca="false">IF(OR('ACFR FY2025'!P14="",E14=0),"",'ACFR FY2025'!P14/E14)</f>
        <v>-0.177385841217543</v>
      </c>
      <c r="U14" s="9" t="n">
        <f aca="false">IF(OR('ACFR FY2025'!W14="",'ACFR FY2025'!W14=0),"",P14/'ACFR FY2025'!W14)</f>
        <v>2.21478769870316</v>
      </c>
      <c r="V14" s="7" t="n">
        <f aca="false">IF('ACFR FY2025'!V14="","",SUM('ACFR FY2025'!S14:U14))</f>
        <v>5669254000</v>
      </c>
      <c r="W14" s="8" t="n">
        <f aca="false">IF(OR(V14="",'ACFR FY2025'!X14="",'ACFR FY2025'!X14=0),"",V14/'ACFR FY2025'!X14)</f>
        <v>0.0751323251695849</v>
      </c>
      <c r="X14" s="6" t="n">
        <f aca="false">'Rainy Day (NASBO)'!C14*1000000</f>
        <v>2357000000</v>
      </c>
      <c r="Y14" s="10" t="n">
        <f aca="false">'Rainy Day (NASBO)'!E14</f>
        <v>0.0425981818510419</v>
      </c>
      <c r="Z14" s="11" t="n">
        <f aca="false">'Rainy Day (NASBO)'!F14</f>
        <v>15.5483363756303</v>
      </c>
      <c r="AA14" s="11" t="n">
        <f aca="false">'State Population'!E14</f>
        <v>-3.148196531</v>
      </c>
      <c r="AB14" s="12" t="s">
        <v>115</v>
      </c>
    </row>
    <row r="15" customFormat="false" ht="15" hidden="false" customHeight="false" outlineLevel="0" collapsed="false">
      <c r="A15" s="4" t="s">
        <v>116</v>
      </c>
      <c r="B15" s="4" t="s">
        <v>117</v>
      </c>
      <c r="C15" s="5" t="str">
        <f aca="false">'ACFR FY2025'!D15</f>
        <v>FY2025</v>
      </c>
      <c r="D15" s="6" t="n">
        <f aca="false">'State Population'!C15</f>
        <v>6973333</v>
      </c>
      <c r="E15" s="6" t="n">
        <f aca="false">'Personal Income'!C15*1000000</f>
        <v>462278600000</v>
      </c>
      <c r="F15" s="5" t="str">
        <f aca="false">IF('Ratings Detail'!C15="","",'Ratings Detail'!C15)</f>
        <v>Aaa</v>
      </c>
      <c r="G15" s="5" t="str">
        <f aca="false">IF('Ratings Detail'!E15="","",'Ratings Detail'!E15)</f>
        <v>AAA</v>
      </c>
      <c r="H15" s="5" t="str">
        <f aca="false">IF('Ratings Detail'!G15="","",'Ratings Detail'!G15)</f>
        <v>AAA</v>
      </c>
      <c r="I15" s="4" t="n">
        <f aca="false">IF('Ratings Detail'!C15="","",INDEX('Rating Scale'!$B$2:$B$29,MATCH('Ratings Detail'!C15,'Rating Scale'!$A$2:$A$29,0)))</f>
        <v>0</v>
      </c>
      <c r="J15" s="4" t="n">
        <f aca="false">IF('Ratings Detail'!E15="","",INDEX('Rating Scale'!$B$2:$B$29,MATCH('Ratings Detail'!E15,'Rating Scale'!$A$2:$A$29,0)))</f>
        <v>0</v>
      </c>
      <c r="K15" s="4" t="n">
        <f aca="false">IF('Ratings Detail'!G15="","",INDEX('Rating Scale'!$B$2:$B$29,MATCH('Ratings Detail'!G15,'Rating Scale'!$A$2:$A$29,0)))</f>
        <v>0</v>
      </c>
      <c r="L15" s="4" t="n">
        <f aca="false">COUNT(I15:K15)</f>
        <v>3</v>
      </c>
      <c r="M15" s="4" t="n">
        <f aca="false">IF(L15=0,"",MAX(I15:K15))</f>
        <v>0</v>
      </c>
      <c r="N15" s="7" t="n">
        <f aca="false">IF('ACFR FY2025'!H15="",0,'ACFR FY2025'!H15)</f>
        <v>5984693000</v>
      </c>
      <c r="O15" s="7" t="n">
        <f aca="false">IF('ACFR FY2025'!M15="",0,'ACFR FY2025'!M15)</f>
        <v>54767000</v>
      </c>
      <c r="P15" s="7" t="n">
        <f aca="false">N15+O15</f>
        <v>6039460000</v>
      </c>
      <c r="Q15" s="7" t="n">
        <f aca="false">IF(D15=0,"",P15/D15)</f>
        <v>866.079391303986</v>
      </c>
      <c r="R15" s="8" t="n">
        <f aca="false">IF(E15=0,"",P15/E15)</f>
        <v>0.0130645459253359</v>
      </c>
      <c r="S15" s="7" t="n">
        <f aca="false">IF(OR('ACFR FY2025'!P15="",D15=0),"",'ACFR FY2025'!P15/D15)</f>
        <v>803.913852959553</v>
      </c>
      <c r="T15" s="8" t="n">
        <f aca="false">IF(OR('ACFR FY2025'!P15="",E15=0),"",'ACFR FY2025'!P15/E15)</f>
        <v>0.0121267975632011</v>
      </c>
      <c r="U15" s="9" t="n">
        <f aca="false">IF(OR('ACFR FY2025'!W15="",'ACFR FY2025'!W15=0),"",P15/'ACFR FY2025'!W15)</f>
        <v>0.26027852723483</v>
      </c>
      <c r="V15" s="7" t="n">
        <f aca="false">IF('ACFR FY2025'!V15="","",SUM('ACFR FY2025'!S15:U15))</f>
        <v>6315032000</v>
      </c>
      <c r="W15" s="8" t="n">
        <f aca="false">IF(OR(V15="",'ACFR FY2025'!X15="",'ACFR FY2025'!X15=0),"",V15/'ACFR FY2025'!X15)</f>
        <v>0.330228780189176</v>
      </c>
      <c r="X15" s="6" t="n">
        <f aca="false">'Rainy Day (NASBO)'!C15*1000000</f>
        <v>1826000000</v>
      </c>
      <c r="Y15" s="10" t="n">
        <f aca="false">'Rainy Day (NASBO)'!E15</f>
        <v>0.0794811526072952</v>
      </c>
      <c r="Z15" s="11" t="n">
        <f aca="false">'Rainy Day (NASBO)'!F15</f>
        <v>29.0106207016628</v>
      </c>
      <c r="AA15" s="11" t="n">
        <f aca="false">'State Population'!E15</f>
        <v>1.7539435869</v>
      </c>
      <c r="AB15" s="12" t="s">
        <v>118</v>
      </c>
    </row>
    <row r="16" customFormat="false" ht="15" hidden="false" customHeight="false" outlineLevel="0" collapsed="false">
      <c r="A16" s="4" t="s">
        <v>119</v>
      </c>
      <c r="B16" s="4" t="s">
        <v>120</v>
      </c>
      <c r="C16" s="5" t="str">
        <f aca="false">'ACFR FY2025'!D16</f>
        <v>FY2025</v>
      </c>
      <c r="D16" s="6" t="n">
        <f aca="false">'State Population'!C16</f>
        <v>3238387</v>
      </c>
      <c r="E16" s="6" t="n">
        <f aca="false">'Personal Income'!C16*1000000</f>
        <v>221266300000</v>
      </c>
      <c r="F16" s="5" t="str">
        <f aca="false">IF('Ratings Detail'!C16="","",'Ratings Detail'!C16)</f>
        <v>Aaa</v>
      </c>
      <c r="G16" s="5" t="str">
        <f aca="false">IF('Ratings Detail'!E16="","",'Ratings Detail'!E16)</f>
        <v>AAA</v>
      </c>
      <c r="H16" s="5" t="str">
        <f aca="false">IF('Ratings Detail'!G16="","",'Ratings Detail'!G16)</f>
        <v>AAA</v>
      </c>
      <c r="I16" s="4" t="n">
        <f aca="false">IF('Ratings Detail'!C16="","",INDEX('Rating Scale'!$B$2:$B$29,MATCH('Ratings Detail'!C16,'Rating Scale'!$A$2:$A$29,0)))</f>
        <v>0</v>
      </c>
      <c r="J16" s="4" t="n">
        <f aca="false">IF('Ratings Detail'!E16="","",INDEX('Rating Scale'!$B$2:$B$29,MATCH('Ratings Detail'!E16,'Rating Scale'!$A$2:$A$29,0)))</f>
        <v>0</v>
      </c>
      <c r="K16" s="4" t="n">
        <f aca="false">IF('Ratings Detail'!G16="","",INDEX('Rating Scale'!$B$2:$B$29,MATCH('Ratings Detail'!G16,'Rating Scale'!$A$2:$A$29,0)))</f>
        <v>0</v>
      </c>
      <c r="L16" s="4" t="n">
        <f aca="false">COUNT(I16:K16)</f>
        <v>3</v>
      </c>
      <c r="M16" s="4" t="n">
        <f aca="false">IF(L16=0,"",MAX(I16:K16))</f>
        <v>0</v>
      </c>
      <c r="N16" s="7" t="n">
        <f aca="false">IF('ACFR FY2025'!H16="",0,'ACFR FY2025'!H16)</f>
        <v>805434000</v>
      </c>
      <c r="O16" s="7" t="n">
        <f aca="false">IF('ACFR FY2025'!M16="",0,'ACFR FY2025'!M16)</f>
        <v>362251000</v>
      </c>
      <c r="P16" s="7" t="n">
        <f aca="false">N16+O16</f>
        <v>1167685000</v>
      </c>
      <c r="Q16" s="7" t="n">
        <f aca="false">IF(D16=0,"",P16/D16)</f>
        <v>360.57611397279</v>
      </c>
      <c r="R16" s="8" t="n">
        <f aca="false">IF(E16=0,"",P16/E16)</f>
        <v>0.00527728352668255</v>
      </c>
      <c r="S16" s="7" t="n">
        <f aca="false">IF(OR('ACFR FY2025'!P16="",D16=0),"",'ACFR FY2025'!P16/D16)</f>
        <v>3500.36823887942</v>
      </c>
      <c r="T16" s="8" t="n">
        <f aca="false">IF(OR('ACFR FY2025'!P16="",E16=0),"",'ACFR FY2025'!P16/E16)</f>
        <v>0.0512303364769059</v>
      </c>
      <c r="U16" s="9" t="n">
        <f aca="false">IF(OR('ACFR FY2025'!W16="",'ACFR FY2025'!W16=0),"",P16/'ACFR FY2025'!W16)</f>
        <v>0.0481486310471903</v>
      </c>
      <c r="V16" s="7" t="n">
        <f aca="false">IF('ACFR FY2025'!V16="","",SUM('ACFR FY2025'!S16:U16))</f>
        <v>7531244000</v>
      </c>
      <c r="W16" s="8" t="n">
        <f aca="false">IF(OR(V16="",'ACFR FY2025'!X16="",'ACFR FY2025'!X16=0),"",V16/'ACFR FY2025'!X16)</f>
        <v>0.314494468087488</v>
      </c>
      <c r="X16" s="6" t="n">
        <f aca="false">'Rainy Day (NASBO)'!C16*1000000</f>
        <v>891000000</v>
      </c>
      <c r="Y16" s="10" t="n">
        <f aca="false">'Rainy Day (NASBO)'!E16</f>
        <v>0.0995641971169963</v>
      </c>
      <c r="Z16" s="11" t="n">
        <f aca="false">'Rainy Day (NASBO)'!F16</f>
        <v>36.3409319477037</v>
      </c>
      <c r="AA16" s="11" t="n">
        <f aca="false">'State Population'!E16</f>
        <v>-0.299899163</v>
      </c>
      <c r="AB16" s="12" t="s">
        <v>121</v>
      </c>
    </row>
    <row r="17" customFormat="false" ht="15" hidden="false" customHeight="false" outlineLevel="0" collapsed="false">
      <c r="A17" s="4" t="s">
        <v>122</v>
      </c>
      <c r="B17" s="4" t="s">
        <v>123</v>
      </c>
      <c r="C17" s="5" t="str">
        <f aca="false">'ACFR FY2025'!D17</f>
        <v>FY2025</v>
      </c>
      <c r="D17" s="6" t="n">
        <f aca="false">'State Population'!C17</f>
        <v>2977220</v>
      </c>
      <c r="E17" s="6" t="n">
        <f aca="false">'Personal Income'!C17*1000000</f>
        <v>206945700000</v>
      </c>
      <c r="F17" s="5" t="str">
        <f aca="false">IF('Ratings Detail'!C17="","",'Ratings Detail'!C17)</f>
        <v>Aa2</v>
      </c>
      <c r="G17" s="5" t="str">
        <f aca="false">IF('Ratings Detail'!E17="","",'Ratings Detail'!E17)</f>
        <v>AA-</v>
      </c>
      <c r="H17" s="5" t="str">
        <f aca="false">IF('Ratings Detail'!G17="","",'Ratings Detail'!G17)</f>
        <v>AA</v>
      </c>
      <c r="I17" s="4" t="n">
        <f aca="false">IF('Ratings Detail'!C17="","",INDEX('Rating Scale'!$B$2:$B$29,MATCH('Ratings Detail'!C17,'Rating Scale'!$A$2:$A$29,0)))</f>
        <v>2</v>
      </c>
      <c r="J17" s="4" t="n">
        <f aca="false">IF('Ratings Detail'!E17="","",INDEX('Rating Scale'!$B$2:$B$29,MATCH('Ratings Detail'!E17,'Rating Scale'!$A$2:$A$29,0)))</f>
        <v>3</v>
      </c>
      <c r="K17" s="4" t="n">
        <f aca="false">IF('Ratings Detail'!G17="","",INDEX('Rating Scale'!$B$2:$B$29,MATCH('Ratings Detail'!G17,'Rating Scale'!$A$2:$A$29,0)))</f>
        <v>2</v>
      </c>
      <c r="L17" s="4" t="n">
        <f aca="false">COUNT(I17:K17)</f>
        <v>3</v>
      </c>
      <c r="M17" s="4" t="n">
        <f aca="false">IF(L17=0,"",MAX(I17:K17))</f>
        <v>3</v>
      </c>
      <c r="N17" s="7" t="n">
        <f aca="false">IF('ACFR FY2025'!H17="",0,'ACFR FY2025'!H17)</f>
        <v>2069517000</v>
      </c>
      <c r="O17" s="7" t="n">
        <f aca="false">IF('ACFR FY2025'!M17="",0,'ACFR FY2025'!M17)</f>
        <v>37804000</v>
      </c>
      <c r="P17" s="7" t="n">
        <f aca="false">N17+O17</f>
        <v>2107321000</v>
      </c>
      <c r="Q17" s="7" t="n">
        <f aca="false">IF(D17=0,"",P17/D17)</f>
        <v>707.815008632214</v>
      </c>
      <c r="R17" s="8" t="n">
        <f aca="false">IF(E17=0,"",P17/E17)</f>
        <v>0.010182965869791</v>
      </c>
      <c r="S17" s="7" t="n">
        <f aca="false">IF(OR('ACFR FY2025'!P17="",D17=0),"",'ACFR FY2025'!P17/D17)</f>
        <v>559.130665520183</v>
      </c>
      <c r="T17" s="8" t="n">
        <f aca="false">IF(OR('ACFR FY2025'!P17="",E17=0),"",'ACFR FY2025'!P17/E17)</f>
        <v>0.00804392166640815</v>
      </c>
      <c r="U17" s="9" t="n">
        <f aca="false">IF(OR('ACFR FY2025'!W17="",'ACFR FY2025'!W17=0),"",P17/'ACFR FY2025'!W17)</f>
        <v>0.203554759190928</v>
      </c>
      <c r="V17" s="7" t="n">
        <f aca="false">IF('ACFR FY2025'!V17="","",SUM('ACFR FY2025'!S17:U17))</f>
        <v>4573048000</v>
      </c>
      <c r="W17" s="8" t="n">
        <f aca="false">IF(OR(V17="",'ACFR FY2025'!X17="",'ACFR FY2025'!X17=0),"",V17/'ACFR FY2025'!X17)</f>
        <v>0.445410643264396</v>
      </c>
      <c r="X17" s="6" t="n">
        <f aca="false">'Rainy Day (NASBO)'!C17*1000000</f>
        <v>1890000000</v>
      </c>
      <c r="Y17" s="10" t="n">
        <f aca="false">'Rainy Day (NASBO)'!E17</f>
        <v>0.1832283082889</v>
      </c>
      <c r="Z17" s="11" t="n">
        <f aca="false">'Rainy Day (NASBO)'!F17</f>
        <v>66.8783325254484</v>
      </c>
      <c r="AA17" s="11" t="n">
        <f aca="false">'State Population'!E17</f>
        <v>-0.174674782</v>
      </c>
      <c r="AB17" s="12" t="s">
        <v>124</v>
      </c>
    </row>
    <row r="18" customFormat="false" ht="15" hidden="false" customHeight="false" outlineLevel="0" collapsed="false">
      <c r="A18" s="4" t="s">
        <v>125</v>
      </c>
      <c r="B18" s="4" t="s">
        <v>126</v>
      </c>
      <c r="C18" s="5" t="str">
        <f aca="false">'ACFR FY2025'!D18</f>
        <v>FY2025</v>
      </c>
      <c r="D18" s="6" t="n">
        <f aca="false">'State Population'!C18</f>
        <v>4606864</v>
      </c>
      <c r="E18" s="6" t="n">
        <f aca="false">'Personal Income'!C18*1000000</f>
        <v>279513800000</v>
      </c>
      <c r="F18" s="5" t="str">
        <f aca="false">IF('Ratings Detail'!C18="","",'Ratings Detail'!C18)</f>
        <v>Aa2</v>
      </c>
      <c r="G18" s="5" t="str">
        <f aca="false">IF('Ratings Detail'!E18="","",'Ratings Detail'!E18)</f>
        <v>A+</v>
      </c>
      <c r="H18" s="5" t="str">
        <f aca="false">IF('Ratings Detail'!G18="","",'Ratings Detail'!G18)</f>
        <v>AA</v>
      </c>
      <c r="I18" s="4" t="n">
        <f aca="false">IF('Ratings Detail'!C18="","",INDEX('Rating Scale'!$B$2:$B$29,MATCH('Ratings Detail'!C18,'Rating Scale'!$A$2:$A$29,0)))</f>
        <v>2</v>
      </c>
      <c r="J18" s="4" t="n">
        <f aca="false">IF('Ratings Detail'!E18="","",INDEX('Rating Scale'!$B$2:$B$29,MATCH('Ratings Detail'!E18,'Rating Scale'!$A$2:$A$29,0)))</f>
        <v>4</v>
      </c>
      <c r="K18" s="4" t="n">
        <f aca="false">IF('Ratings Detail'!G18="","",INDEX('Rating Scale'!$B$2:$B$29,MATCH('Ratings Detail'!G18,'Rating Scale'!$A$2:$A$29,0)))</f>
        <v>2</v>
      </c>
      <c r="L18" s="4" t="n">
        <f aca="false">COUNT(I18:K18)</f>
        <v>3</v>
      </c>
      <c r="M18" s="4" t="n">
        <f aca="false">IF(L18=0,"",MAX(I18:K18))</f>
        <v>4</v>
      </c>
      <c r="N18" s="7" t="n">
        <f aca="false">IF('ACFR FY2025'!H18="",0,'ACFR FY2025'!H18)</f>
        <v>27153997000</v>
      </c>
      <c r="O18" s="7" t="n">
        <f aca="false">IF('ACFR FY2025'!M18="",0,'ACFR FY2025'!M18)</f>
        <v>1256022000</v>
      </c>
      <c r="P18" s="7" t="n">
        <f aca="false">N18+O18</f>
        <v>28410019000</v>
      </c>
      <c r="Q18" s="7" t="n">
        <f aca="false">IF(D18=0,"",P18/D18)</f>
        <v>6166.88901604215</v>
      </c>
      <c r="R18" s="8" t="n">
        <f aca="false">IF(E18=0,"",P18/E18)</f>
        <v>0.101640845639822</v>
      </c>
      <c r="S18" s="7" t="n">
        <f aca="false">IF(OR('ACFR FY2025'!P18="",D18=0),"",'ACFR FY2025'!P18/D18)</f>
        <v>-5162.09269472683</v>
      </c>
      <c r="T18" s="8" t="n">
        <f aca="false">IF(OR('ACFR FY2025'!P18="",E18=0),"",'ACFR FY2025'!P18/E18)</f>
        <v>-0.0850800890689476</v>
      </c>
      <c r="U18" s="9" t="n">
        <f aca="false">IF(OR('ACFR FY2025'!W18="",'ACFR FY2025'!W18=0),"",P18/'ACFR FY2025'!W18)</f>
        <v>1.82798951850428</v>
      </c>
      <c r="V18" s="7" t="n">
        <f aca="false">IF('ACFR FY2025'!V18="","",SUM('ACFR FY2025'!S18:U18))</f>
        <v>6425955000</v>
      </c>
      <c r="W18" s="8" t="n">
        <f aca="false">IF(OR(V18="",'ACFR FY2025'!X18="",'ACFR FY2025'!X18=0),"",V18/'ACFR FY2025'!X18)</f>
        <v>0.443292331609821</v>
      </c>
      <c r="X18" s="6" t="n">
        <f aca="false">'Rainy Day (NASBO)'!C18*1000000</f>
        <v>4812000000</v>
      </c>
      <c r="Y18" s="10" t="n">
        <f aca="false">'Rainy Day (NASBO)'!E18</f>
        <v>0.303251827577515</v>
      </c>
      <c r="Z18" s="11" t="n">
        <f aca="false">'Rainy Day (NASBO)'!F18</f>
        <v>110.686917065793</v>
      </c>
      <c r="AA18" s="11" t="n">
        <f aca="false">'State Population'!E18</f>
        <v>1.581780259</v>
      </c>
      <c r="AB18" s="4"/>
    </row>
    <row r="19" customFormat="false" ht="15" hidden="false" customHeight="false" outlineLevel="0" collapsed="false">
      <c r="A19" s="4" t="s">
        <v>127</v>
      </c>
      <c r="B19" s="4" t="s">
        <v>128</v>
      </c>
      <c r="C19" s="5" t="str">
        <f aca="false">'ACFR FY2025'!D19</f>
        <v>FY2025</v>
      </c>
      <c r="D19" s="6" t="n">
        <f aca="false">'State Population'!C19</f>
        <v>4618189</v>
      </c>
      <c r="E19" s="6" t="n">
        <f aca="false">'Personal Income'!C19*1000000</f>
        <v>295288300000</v>
      </c>
      <c r="F19" s="5" t="str">
        <f aca="false">IF('Ratings Detail'!C19="","",'Ratings Detail'!C19)</f>
        <v>Aa2</v>
      </c>
      <c r="G19" s="5" t="str">
        <f aca="false">IF('Ratings Detail'!E19="","",'Ratings Detail'!E19)</f>
        <v>AA</v>
      </c>
      <c r="H19" s="5" t="str">
        <f aca="false">IF('Ratings Detail'!G19="","",'Ratings Detail'!G19)</f>
        <v>AA-</v>
      </c>
      <c r="I19" s="4" t="n">
        <f aca="false">IF('Ratings Detail'!C19="","",INDEX('Rating Scale'!$B$2:$B$29,MATCH('Ratings Detail'!C19,'Rating Scale'!$A$2:$A$29,0)))</f>
        <v>2</v>
      </c>
      <c r="J19" s="4" t="n">
        <f aca="false">IF('Ratings Detail'!E19="","",INDEX('Rating Scale'!$B$2:$B$29,MATCH('Ratings Detail'!E19,'Rating Scale'!$A$2:$A$29,0)))</f>
        <v>2</v>
      </c>
      <c r="K19" s="4" t="n">
        <f aca="false">IF('Ratings Detail'!G19="","",INDEX('Rating Scale'!$B$2:$B$29,MATCH('Ratings Detail'!G19,'Rating Scale'!$A$2:$A$29,0)))</f>
        <v>3</v>
      </c>
      <c r="L19" s="4" t="n">
        <f aca="false">COUNT(I19:K19)</f>
        <v>3</v>
      </c>
      <c r="M19" s="4" t="n">
        <f aca="false">IF(L19=0,"",MAX(I19:K19))</f>
        <v>3</v>
      </c>
      <c r="N19" s="7" t="n">
        <f aca="false">IF('ACFR FY2025'!H19="",0,'ACFR FY2025'!H19)</f>
        <v>5264896000</v>
      </c>
      <c r="O19" s="7" t="n">
        <f aca="false">IF('ACFR FY2025'!M19="",0,'ACFR FY2025'!M19)</f>
        <v>5836552000</v>
      </c>
      <c r="P19" s="7" t="n">
        <f aca="false">N19+O19</f>
        <v>11101448000</v>
      </c>
      <c r="Q19" s="7" t="n">
        <f aca="false">IF(D19=0,"",P19/D19)</f>
        <v>2403.85311211819</v>
      </c>
      <c r="R19" s="8" t="n">
        <f aca="false">IF(E19=0,"",P19/E19)</f>
        <v>0.0375952856919831</v>
      </c>
      <c r="S19" s="7" t="n">
        <f aca="false">IF(OR('ACFR FY2025'!P19="",D19=0),"",'ACFR FY2025'!P19/D19)</f>
        <v>-1979.08833960672</v>
      </c>
      <c r="T19" s="8" t="n">
        <f aca="false">IF(OR('ACFR FY2025'!P19="",E19=0),"",'ACFR FY2025'!P19/E19)</f>
        <v>-0.0309521372841389</v>
      </c>
      <c r="U19" s="9" t="s">
        <v>129</v>
      </c>
      <c r="V19" s="7" t="n">
        <f aca="false">IF('ACFR FY2025'!V19="","",SUM('ACFR FY2025'!S19:U19))</f>
        <v>3601129000</v>
      </c>
      <c r="W19" s="8" t="n">
        <f aca="false">IF(OR(V19="",'ACFR FY2025'!X19="",'ACFR FY2025'!X19=0),"",V19/'ACFR FY2025'!X19)</f>
        <v>0.0917575333523246</v>
      </c>
      <c r="X19" s="6" t="n">
        <f aca="false">'Rainy Day (NASBO)'!C19*1000000</f>
        <v>1227000000</v>
      </c>
      <c r="Y19" s="10" t="n">
        <f aca="false">'Rainy Day (NASBO)'!E19</f>
        <v>0.0898703581630411</v>
      </c>
      <c r="Z19" s="11" t="n">
        <f aca="false">'Rainy Day (NASBO)'!F19</f>
        <v>32.80268072951</v>
      </c>
      <c r="AA19" s="11" t="n">
        <f aca="false">'State Population'!E19</f>
        <v>-3.116407582</v>
      </c>
      <c r="AB19" s="12" t="s">
        <v>130</v>
      </c>
    </row>
    <row r="20" customFormat="false" ht="15" hidden="false" customHeight="false" outlineLevel="0" collapsed="false">
      <c r="A20" s="4" t="s">
        <v>131</v>
      </c>
      <c r="B20" s="4" t="s">
        <v>132</v>
      </c>
      <c r="C20" s="5" t="str">
        <f aca="false">'ACFR FY2025'!D20</f>
        <v>FY2025</v>
      </c>
      <c r="D20" s="6" t="n">
        <f aca="false">'State Population'!C20</f>
        <v>1414874</v>
      </c>
      <c r="E20" s="6" t="n">
        <f aca="false">'Personal Income'!C20*1000000</f>
        <v>101392700000</v>
      </c>
      <c r="F20" s="5" t="str">
        <f aca="false">IF('Ratings Detail'!C20="","",'Ratings Detail'!C20)</f>
        <v>Aa1</v>
      </c>
      <c r="G20" s="5" t="str">
        <f aca="false">IF('Ratings Detail'!E20="","",'Ratings Detail'!E20)</f>
        <v>AA</v>
      </c>
      <c r="H20" s="5" t="str">
        <f aca="false">IF('Ratings Detail'!G20="","",'Ratings Detail'!G20)</f>
        <v>AA+</v>
      </c>
      <c r="I20" s="4" t="n">
        <f aca="false">IF('Ratings Detail'!C20="","",INDEX('Rating Scale'!$B$2:$B$29,MATCH('Ratings Detail'!C20,'Rating Scale'!$A$2:$A$29,0)))</f>
        <v>1</v>
      </c>
      <c r="J20" s="4" t="n">
        <f aca="false">IF('Ratings Detail'!E20="","",INDEX('Rating Scale'!$B$2:$B$29,MATCH('Ratings Detail'!E20,'Rating Scale'!$A$2:$A$29,0)))</f>
        <v>2</v>
      </c>
      <c r="K20" s="4" t="n">
        <f aca="false">IF('Ratings Detail'!G20="","",INDEX('Rating Scale'!$B$2:$B$29,MATCH('Ratings Detail'!G20,'Rating Scale'!$A$2:$A$29,0)))</f>
        <v>1</v>
      </c>
      <c r="L20" s="4" t="n">
        <f aca="false">COUNT(I20:K20)</f>
        <v>3</v>
      </c>
      <c r="M20" s="4" t="n">
        <f aca="false">IF(L20=0,"",MAX(I20:K20))</f>
        <v>2</v>
      </c>
      <c r="N20" s="7" t="n">
        <f aca="false">IF('ACFR FY2025'!H20="",0,'ACFR FY2025'!H20)</f>
        <v>2112347000</v>
      </c>
      <c r="O20" s="7" t="n">
        <f aca="false">IF('ACFR FY2025'!M20="",0,'ACFR FY2025'!M20)</f>
        <v>1258324000</v>
      </c>
      <c r="P20" s="7" t="n">
        <f aca="false">N20+O20</f>
        <v>3370671000</v>
      </c>
      <c r="Q20" s="7" t="n">
        <f aca="false">IF(D20=0,"",P20/D20)</f>
        <v>2382.31178182651</v>
      </c>
      <c r="R20" s="8" t="n">
        <f aca="false">IF(E20=0,"",P20/E20)</f>
        <v>0.0332437246468434</v>
      </c>
      <c r="S20" s="7" t="n">
        <f aca="false">IF(OR('ACFR FY2025'!P20="",D20=0),"",'ACFR FY2025'!P20/D20)</f>
        <v>-705.137701307678</v>
      </c>
      <c r="T20" s="8" t="n">
        <f aca="false">IF(OR('ACFR FY2025'!P20="",E20=0),"",'ACFR FY2025'!P20/E20)</f>
        <v>-0.00983977150228764</v>
      </c>
      <c r="U20" s="9" t="n">
        <f aca="false">IF(OR('ACFR FY2025'!W20="",'ACFR FY2025'!W20=0),"",P20/'ACFR FY2025'!W20)</f>
        <v>0.544157940347623</v>
      </c>
      <c r="V20" s="7" t="n">
        <f aca="false">IF('ACFR FY2025'!V20="","",SUM('ACFR FY2025'!S20:U20))</f>
        <v>888684000</v>
      </c>
      <c r="W20" s="8" t="n">
        <f aca="false">IF(OR(V20="",'ACFR FY2025'!X20="",'ACFR FY2025'!X20=0),"",V20/'ACFR FY2025'!X20)</f>
        <v>0.156428486937713</v>
      </c>
      <c r="X20" s="6" t="n">
        <f aca="false">'Rainy Day (NASBO)'!C20*1000000</f>
        <v>1030000000</v>
      </c>
      <c r="Y20" s="10" t="n">
        <f aca="false">'Rainy Day (NASBO)'!E20</f>
        <v>0.186831126428442</v>
      </c>
      <c r="Z20" s="11" t="n">
        <f aca="false">'Rainy Day (NASBO)'!F20</f>
        <v>68.1933611463813</v>
      </c>
      <c r="AA20" s="11" t="n">
        <f aca="false">'State Population'!E20</f>
        <v>5.2463206334</v>
      </c>
      <c r="AB20" s="4"/>
    </row>
    <row r="21" customFormat="false" ht="15" hidden="false" customHeight="false" outlineLevel="0" collapsed="false">
      <c r="A21" s="4" t="s">
        <v>133</v>
      </c>
      <c r="B21" s="4" t="s">
        <v>134</v>
      </c>
      <c r="C21" s="5" t="str">
        <f aca="false">'ACFR FY2025'!D21</f>
        <v>FY2025</v>
      </c>
      <c r="D21" s="6" t="n">
        <f aca="false">'State Population'!C21</f>
        <v>6265347</v>
      </c>
      <c r="E21" s="6" t="n">
        <f aca="false">'Personal Income'!C21*1000000</f>
        <v>512715900000</v>
      </c>
      <c r="F21" s="5" t="str">
        <f aca="false">IF('Ratings Detail'!C21="","",'Ratings Detail'!C21)</f>
        <v>Aa1</v>
      </c>
      <c r="G21" s="5" t="str">
        <f aca="false">IF('Ratings Detail'!E21="","",'Ratings Detail'!E21)</f>
        <v>AAA</v>
      </c>
      <c r="H21" s="5" t="str">
        <f aca="false">IF('Ratings Detail'!G21="","",'Ratings Detail'!G21)</f>
        <v>AAA</v>
      </c>
      <c r="I21" s="4" t="n">
        <f aca="false">IF('Ratings Detail'!C21="","",INDEX('Rating Scale'!$B$2:$B$29,MATCH('Ratings Detail'!C21,'Rating Scale'!$A$2:$A$29,0)))</f>
        <v>1</v>
      </c>
      <c r="J21" s="4" t="n">
        <f aca="false">IF('Ratings Detail'!E21="","",INDEX('Rating Scale'!$B$2:$B$29,MATCH('Ratings Detail'!E21,'Rating Scale'!$A$2:$A$29,0)))</f>
        <v>0</v>
      </c>
      <c r="K21" s="4" t="n">
        <f aca="false">IF('Ratings Detail'!G21="","",INDEX('Rating Scale'!$B$2:$B$29,MATCH('Ratings Detail'!G21,'Rating Scale'!$A$2:$A$29,0)))</f>
        <v>0</v>
      </c>
      <c r="L21" s="4" t="n">
        <f aca="false">COUNT(I21:K21)</f>
        <v>3</v>
      </c>
      <c r="M21" s="4" t="n">
        <f aca="false">IF(L21=0,"",MAX(I21:K21))</f>
        <v>1</v>
      </c>
      <c r="N21" s="7" t="n">
        <f aca="false">IF('ACFR FY2025'!H21="",0,'ACFR FY2025'!H21)</f>
        <v>23010913000</v>
      </c>
      <c r="O21" s="7" t="n">
        <f aca="false">IF('ACFR FY2025'!M21="",0,'ACFR FY2025'!M21)</f>
        <v>10097935000</v>
      </c>
      <c r="P21" s="7" t="n">
        <f aca="false">N21+O21</f>
        <v>33108848000</v>
      </c>
      <c r="Q21" s="7" t="n">
        <f aca="false">IF(D21=0,"",P21/D21)</f>
        <v>5284.43963279288</v>
      </c>
      <c r="R21" s="8" t="n">
        <f aca="false">IF(E21=0,"",P21/E21)</f>
        <v>0.0645754266641624</v>
      </c>
      <c r="S21" s="7" t="n">
        <f aca="false">IF(OR('ACFR FY2025'!P21="",D21=0),"",'ACFR FY2025'!P21/D21)</f>
        <v>-3438.9088106373</v>
      </c>
      <c r="T21" s="8" t="n">
        <f aca="false">IF(OR('ACFR FY2025'!P21="",E21=0),"",'ACFR FY2025'!P21/E21)</f>
        <v>-0.0420231886703728</v>
      </c>
      <c r="U21" s="9" t="n">
        <f aca="false">IF(OR('ACFR FY2025'!W21="",'ACFR FY2025'!W21=0),"",P21/'ACFR FY2025'!W21)</f>
        <v>0.680006485240676</v>
      </c>
      <c r="V21" s="7" t="n">
        <f aca="false">IF('ACFR FY2025'!V21="","",SUM('ACFR FY2025'!S21:U21))</f>
        <v>8266648000</v>
      </c>
      <c r="W21" s="8" t="n">
        <f aca="false">IF(OR(V21="",'ACFR FY2025'!X21="",'ACFR FY2025'!X21=0),"",V21/'ACFR FY2025'!X21)</f>
        <v>0.157858978285627</v>
      </c>
      <c r="X21" s="6" t="n">
        <f aca="false">'Rainy Day (NASBO)'!C21*1000000</f>
        <v>2531000000</v>
      </c>
      <c r="Y21" s="10" t="n">
        <f aca="false">'Rainy Day (NASBO)'!E21</f>
        <v>0.0922611453359093</v>
      </c>
      <c r="Z21" s="11" t="n">
        <f aca="false">'Rainy Day (NASBO)'!F21</f>
        <v>33.6753180476069</v>
      </c>
      <c r="AA21" s="11" t="n">
        <f aca="false">'State Population'!E21</f>
        <v>-1.93866655</v>
      </c>
      <c r="AB21" s="12" t="s">
        <v>135</v>
      </c>
    </row>
    <row r="22" customFormat="false" ht="15" hidden="false" customHeight="false" outlineLevel="0" collapsed="false">
      <c r="A22" s="4" t="s">
        <v>136</v>
      </c>
      <c r="B22" s="4" t="s">
        <v>137</v>
      </c>
      <c r="C22" s="5" t="str">
        <f aca="false">'ACFR FY2025'!D22</f>
        <v>FY2025</v>
      </c>
      <c r="D22" s="6" t="n">
        <f aca="false">'State Population'!C22</f>
        <v>7154084</v>
      </c>
      <c r="E22" s="6" t="n">
        <f aca="false">'Personal Income'!C22*1000000</f>
        <v>697205300000</v>
      </c>
      <c r="F22" s="5" t="str">
        <f aca="false">IF('Ratings Detail'!C22="","",'Ratings Detail'!C22)</f>
        <v>Aa1</v>
      </c>
      <c r="G22" s="5" t="str">
        <f aca="false">IF('Ratings Detail'!E22="","",'Ratings Detail'!E22)</f>
        <v>AA+</v>
      </c>
      <c r="H22" s="5" t="str">
        <f aca="false">IF('Ratings Detail'!G22="","",'Ratings Detail'!G22)</f>
        <v>AA+</v>
      </c>
      <c r="I22" s="4" t="n">
        <f aca="false">IF('Ratings Detail'!C22="","",INDEX('Rating Scale'!$B$2:$B$29,MATCH('Ratings Detail'!C22,'Rating Scale'!$A$2:$A$29,0)))</f>
        <v>1</v>
      </c>
      <c r="J22" s="4" t="n">
        <f aca="false">IF('Ratings Detail'!E22="","",INDEX('Rating Scale'!$B$2:$B$29,MATCH('Ratings Detail'!E22,'Rating Scale'!$A$2:$A$29,0)))</f>
        <v>1</v>
      </c>
      <c r="K22" s="4" t="n">
        <f aca="false">IF('Ratings Detail'!G22="","",INDEX('Rating Scale'!$B$2:$B$29,MATCH('Ratings Detail'!G22,'Rating Scale'!$A$2:$A$29,0)))</f>
        <v>1</v>
      </c>
      <c r="L22" s="4" t="n">
        <f aca="false">COUNT(I22:K22)</f>
        <v>3</v>
      </c>
      <c r="M22" s="4" t="n">
        <f aca="false">IF(L22=0,"",MAX(I22:K22))</f>
        <v>1</v>
      </c>
      <c r="N22" s="7" t="n">
        <f aca="false">IF('ACFR FY2025'!H22="",0,'ACFR FY2025'!H22)</f>
        <v>40934711000</v>
      </c>
      <c r="O22" s="7" t="n">
        <f aca="false">IF('ACFR FY2025'!M22="",0,'ACFR FY2025'!M22)</f>
        <v>12932671000</v>
      </c>
      <c r="P22" s="7" t="n">
        <f aca="false">N22+O22</f>
        <v>53867382000</v>
      </c>
      <c r="Q22" s="7" t="n">
        <f aca="false">IF(D22=0,"",P22/D22)</f>
        <v>7529.59875785635</v>
      </c>
      <c r="R22" s="8" t="n">
        <f aca="false">IF(E22=0,"",P22/E22)</f>
        <v>0.0772618653357913</v>
      </c>
      <c r="S22" s="7" t="n">
        <f aca="false">IF(OR('ACFR FY2025'!P22="",D22=0),"",'ACFR FY2025'!P22/D22)</f>
        <v>-9434.99866649595</v>
      </c>
      <c r="T22" s="8" t="n">
        <f aca="false">IF(OR('ACFR FY2025'!P22="",E22=0),"",'ACFR FY2025'!P22/E22)</f>
        <v>-0.0968133389117954</v>
      </c>
      <c r="U22" s="9" t="n">
        <f aca="false">IF(OR('ACFR FY2025'!W22="",'ACFR FY2025'!W22=0),"",P22/'ACFR FY2025'!W22)</f>
        <v>0.870125889121837</v>
      </c>
      <c r="V22" s="7" t="n">
        <f aca="false">IF('ACFR FY2025'!V22="","",SUM('ACFR FY2025'!S22:U22))</f>
        <v>12841777000</v>
      </c>
      <c r="W22" s="8" t="n">
        <f aca="false">IF(OR(V22="",'ACFR FY2025'!X22="",'ACFR FY2025'!X22=0),"",V22/'ACFR FY2025'!X22)</f>
        <v>0.219127280504563</v>
      </c>
      <c r="X22" s="6" t="n">
        <f aca="false">'Rainy Day (NASBO)'!C22*1000000</f>
        <v>8524000000</v>
      </c>
      <c r="Y22" s="10" t="n">
        <f aca="false">'Rainy Day (NASBO)'!E22</f>
        <v>0.16431490477292</v>
      </c>
      <c r="Z22" s="11" t="n">
        <f aca="false">'Rainy Day (NASBO)'!F22</f>
        <v>59.9749402421158</v>
      </c>
      <c r="AA22" s="11" t="n">
        <f aca="false">'State Population'!E22</f>
        <v>-4.665336938</v>
      </c>
      <c r="AB22" s="4"/>
    </row>
    <row r="23" customFormat="false" ht="15" hidden="false" customHeight="false" outlineLevel="0" collapsed="false">
      <c r="A23" s="4" t="s">
        <v>138</v>
      </c>
      <c r="B23" s="4" t="s">
        <v>139</v>
      </c>
      <c r="C23" s="5" t="str">
        <f aca="false">'ACFR FY2025'!D23</f>
        <v>FY2025</v>
      </c>
      <c r="D23" s="6" t="n">
        <f aca="false">'State Population'!C23</f>
        <v>10127884</v>
      </c>
      <c r="E23" s="6" t="n">
        <f aca="false">'Personal Income'!C23*1000000</f>
        <v>674070600000</v>
      </c>
      <c r="F23" s="5" t="str">
        <f aca="false">IF('Ratings Detail'!C23="","",'Ratings Detail'!C23)</f>
        <v>Aa1</v>
      </c>
      <c r="G23" s="5" t="str">
        <f aca="false">IF('Ratings Detail'!E23="","",'Ratings Detail'!E23)</f>
        <v>AA</v>
      </c>
      <c r="H23" s="5" t="str">
        <f aca="false">IF('Ratings Detail'!G23="","",'Ratings Detail'!G23)</f>
        <v>AA+</v>
      </c>
      <c r="I23" s="4" t="n">
        <f aca="false">IF('Ratings Detail'!C23="","",INDEX('Rating Scale'!$B$2:$B$29,MATCH('Ratings Detail'!C23,'Rating Scale'!$A$2:$A$29,0)))</f>
        <v>1</v>
      </c>
      <c r="J23" s="4" t="n">
        <f aca="false">IF('Ratings Detail'!E23="","",INDEX('Rating Scale'!$B$2:$B$29,MATCH('Ratings Detail'!E23,'Rating Scale'!$A$2:$A$29,0)))</f>
        <v>2</v>
      </c>
      <c r="K23" s="4" t="n">
        <f aca="false">IF('Ratings Detail'!G23="","",INDEX('Rating Scale'!$B$2:$B$29,MATCH('Ratings Detail'!G23,'Rating Scale'!$A$2:$A$29,0)))</f>
        <v>1</v>
      </c>
      <c r="L23" s="4" t="n">
        <f aca="false">COUNT(I23:K23)</f>
        <v>3</v>
      </c>
      <c r="M23" s="4" t="n">
        <f aca="false">IF(L23=0,"",MAX(I23:K23))</f>
        <v>2</v>
      </c>
      <c r="N23" s="7" t="n">
        <f aca="false">IF('ACFR FY2025'!H23="",0,'ACFR FY2025'!H23)</f>
        <v>4829900000</v>
      </c>
      <c r="O23" s="7" t="n">
        <f aca="false">IF('ACFR FY2025'!M23="",0,'ACFR FY2025'!M23)</f>
        <v>1746000000</v>
      </c>
      <c r="P23" s="7" t="n">
        <f aca="false">N23+O23</f>
        <v>6575900000</v>
      </c>
      <c r="Q23" s="7" t="n">
        <f aca="false">IF(D23=0,"",P23/D23)</f>
        <v>649.286662445976</v>
      </c>
      <c r="R23" s="8" t="n">
        <f aca="false">IF(E23=0,"",P23/E23)</f>
        <v>0.00975550632233478</v>
      </c>
      <c r="S23" s="7" t="n">
        <f aca="false">IF(OR('ACFR FY2025'!P23="",D23=0),"",'ACFR FY2025'!P23/D23)</f>
        <v>-51.3170372014529</v>
      </c>
      <c r="T23" s="8" t="n">
        <f aca="false">IF(OR('ACFR FY2025'!P23="",E23=0),"",'ACFR FY2025'!P23/E23)</f>
        <v>-0.000771036446330696</v>
      </c>
      <c r="U23" s="9" t="n">
        <f aca="false">IF(OR('ACFR FY2025'!W23="",'ACFR FY2025'!W23=0),"",P23/'ACFR FY2025'!W23)</f>
        <v>0.122254507041547</v>
      </c>
      <c r="V23" s="7" t="n">
        <f aca="false">IF('ACFR FY2025'!V23="","",SUM('ACFR FY2025'!S23:U23))</f>
        <v>9315006000</v>
      </c>
      <c r="W23" s="8" t="n">
        <f aca="false">IF(OR(V23="",'ACFR FY2025'!X23="",'ACFR FY2025'!X23=0),"",V23/'ACFR FY2025'!X23)</f>
        <v>0.167560046853464</v>
      </c>
      <c r="X23" s="6" t="n">
        <f aca="false">'Rainy Day (NASBO)'!C23*1000000</f>
        <v>2157000000</v>
      </c>
      <c r="Y23" s="10" t="n">
        <f aca="false">'Rainy Day (NASBO)'!E23</f>
        <v>0.136865482233503</v>
      </c>
      <c r="Z23" s="11" t="n">
        <f aca="false">'Rainy Day (NASBO)'!F23</f>
        <v>49.9559010152284</v>
      </c>
      <c r="AA23" s="11" t="n">
        <f aca="false">'State Population'!E23</f>
        <v>0.1775769897</v>
      </c>
      <c r="AB23" s="12" t="s">
        <v>140</v>
      </c>
    </row>
    <row r="24" customFormat="false" ht="15" hidden="false" customHeight="false" outlineLevel="0" collapsed="false">
      <c r="A24" s="4" t="s">
        <v>141</v>
      </c>
      <c r="B24" s="4" t="s">
        <v>142</v>
      </c>
      <c r="C24" s="5" t="str">
        <f aca="false">'ACFR FY2025'!D24</f>
        <v>FY2025</v>
      </c>
      <c r="D24" s="6" t="n">
        <f aca="false">'State Population'!C24</f>
        <v>5830405</v>
      </c>
      <c r="E24" s="6" t="n">
        <f aca="false">'Personal Income'!C24*1000000</f>
        <v>457907500000</v>
      </c>
      <c r="F24" s="5" t="str">
        <f aca="false">IF('Ratings Detail'!C24="","",'Ratings Detail'!C24)</f>
        <v>Aaa</v>
      </c>
      <c r="G24" s="5" t="str">
        <f aca="false">IF('Ratings Detail'!E24="","",'Ratings Detail'!E24)</f>
        <v>AAA</v>
      </c>
      <c r="H24" s="5" t="str">
        <f aca="false">IF('Ratings Detail'!G24="","",'Ratings Detail'!G24)</f>
        <v>AAA</v>
      </c>
      <c r="I24" s="4" t="n">
        <f aca="false">IF('Ratings Detail'!C24="","",INDEX('Rating Scale'!$B$2:$B$29,MATCH('Ratings Detail'!C24,'Rating Scale'!$A$2:$A$29,0)))</f>
        <v>0</v>
      </c>
      <c r="J24" s="4" t="n">
        <f aca="false">IF('Ratings Detail'!E24="","",INDEX('Rating Scale'!$B$2:$B$29,MATCH('Ratings Detail'!E24,'Rating Scale'!$A$2:$A$29,0)))</f>
        <v>0</v>
      </c>
      <c r="K24" s="4" t="n">
        <f aca="false">IF('Ratings Detail'!G24="","",INDEX('Rating Scale'!$B$2:$B$29,MATCH('Ratings Detail'!G24,'Rating Scale'!$A$2:$A$29,0)))</f>
        <v>0</v>
      </c>
      <c r="L24" s="4" t="n">
        <f aca="false">COUNT(I24:K24)</f>
        <v>3</v>
      </c>
      <c r="M24" s="4" t="n">
        <f aca="false">IF(L24=0,"",MAX(I24:K24))</f>
        <v>0</v>
      </c>
      <c r="N24" s="7" t="n">
        <f aca="false">IF('ACFR FY2025'!H24="",0,'ACFR FY2025'!H24)</f>
        <v>1826374000</v>
      </c>
      <c r="O24" s="7" t="n">
        <f aca="false">IF('ACFR FY2025'!M24="",0,'ACFR FY2025'!M24)</f>
        <v>827099000</v>
      </c>
      <c r="P24" s="7" t="n">
        <f aca="false">N24+O24</f>
        <v>2653473000</v>
      </c>
      <c r="Q24" s="7" t="n">
        <f aca="false">IF(D24=0,"",P24/D24)</f>
        <v>455.109550708742</v>
      </c>
      <c r="R24" s="8" t="n">
        <f aca="false">IF(E24=0,"",P24/E24)</f>
        <v>0.00579477951332966</v>
      </c>
      <c r="S24" s="7" t="n">
        <f aca="false">IF(OR('ACFR FY2025'!P24="",D24=0),"",'ACFR FY2025'!P24/D24)</f>
        <v>1932.94856875294</v>
      </c>
      <c r="T24" s="8" t="n">
        <f aca="false">IF(OR('ACFR FY2025'!P24="",E24=0),"",'ACFR FY2025'!P24/E24)</f>
        <v>0.0246116803066121</v>
      </c>
      <c r="U24" s="9" t="n">
        <f aca="false">IF(OR('ACFR FY2025'!W24="",'ACFR FY2025'!W24=0),"",P24/'ACFR FY2025'!W24)</f>
        <v>0.0747902532722232</v>
      </c>
      <c r="V24" s="7" t="n">
        <f aca="false">IF('ACFR FY2025'!V24="","",SUM('ACFR FY2025'!S24:U24))</f>
        <v>13399044000</v>
      </c>
      <c r="W24" s="8" t="n">
        <f aca="false">IF(OR(V24="",'ACFR FY2025'!X24="",'ACFR FY2025'!X24=0),"",V24/'ACFR FY2025'!X24)</f>
        <v>0.381579056034782</v>
      </c>
      <c r="X24" s="6" t="n">
        <f aca="false">'Rainy Day (NASBO)'!C24*1000000</f>
        <v>5395000000</v>
      </c>
      <c r="Y24" s="10" t="n">
        <f aca="false">'Rainy Day (NASBO)'!E24</f>
        <v>0.158667137227222</v>
      </c>
      <c r="Z24" s="11" t="n">
        <f aca="false">'Rainy Day (NASBO)'!F24</f>
        <v>57.913505087936</v>
      </c>
      <c r="AA24" s="11" t="n">
        <f aca="false">'State Population'!E24</f>
        <v>1.4276119063</v>
      </c>
      <c r="AB24" s="4"/>
    </row>
    <row r="25" customFormat="false" ht="15" hidden="false" customHeight="false" outlineLevel="0" collapsed="false">
      <c r="A25" s="4" t="s">
        <v>143</v>
      </c>
      <c r="B25" s="4" t="s">
        <v>144</v>
      </c>
      <c r="C25" s="5" t="str">
        <f aca="false">'ACFR FY2025'!D25</f>
        <v>FY2024</v>
      </c>
      <c r="D25" s="6" t="n">
        <f aca="false">'State Population'!C25</f>
        <v>2954160</v>
      </c>
      <c r="E25" s="6" t="n">
        <f aca="false">'Personal Income'!C25*1000000</f>
        <v>161093500000</v>
      </c>
      <c r="F25" s="5" t="str">
        <f aca="false">IF('Ratings Detail'!C25="","",'Ratings Detail'!C25)</f>
        <v>Aa2</v>
      </c>
      <c r="G25" s="5" t="str">
        <f aca="false">IF('Ratings Detail'!E25="","",'Ratings Detail'!E25)</f>
        <v>AA</v>
      </c>
      <c r="H25" s="5" t="str">
        <f aca="false">IF('Ratings Detail'!G25="","",'Ratings Detail'!G25)</f>
        <v>AA</v>
      </c>
      <c r="I25" s="4" t="n">
        <f aca="false">IF('Ratings Detail'!C25="","",INDEX('Rating Scale'!$B$2:$B$29,MATCH('Ratings Detail'!C25,'Rating Scale'!$A$2:$A$29,0)))</f>
        <v>2</v>
      </c>
      <c r="J25" s="4" t="n">
        <f aca="false">IF('Ratings Detail'!E25="","",INDEX('Rating Scale'!$B$2:$B$29,MATCH('Ratings Detail'!E25,'Rating Scale'!$A$2:$A$29,0)))</f>
        <v>2</v>
      </c>
      <c r="K25" s="4" t="n">
        <f aca="false">IF('Ratings Detail'!G25="","",INDEX('Rating Scale'!$B$2:$B$29,MATCH('Ratings Detail'!G25,'Rating Scale'!$A$2:$A$29,0)))</f>
        <v>2</v>
      </c>
      <c r="L25" s="4" t="n">
        <f aca="false">COUNT(I25:K25)</f>
        <v>3</v>
      </c>
      <c r="M25" s="4" t="n">
        <f aca="false">IF(L25=0,"",MAX(I25:K25))</f>
        <v>2</v>
      </c>
      <c r="N25" s="7" t="n">
        <f aca="false">IF('ACFR FY2025'!H25="",0,'ACFR FY2025'!H25)</f>
        <v>4375058000</v>
      </c>
      <c r="O25" s="7" t="n">
        <f aca="false">IF('ACFR FY2025'!M25="",0,'ACFR FY2025'!M25)</f>
        <v>118820000</v>
      </c>
      <c r="P25" s="7" t="n">
        <f aca="false">N25+O25</f>
        <v>4493878000</v>
      </c>
      <c r="Q25" s="7" t="n">
        <f aca="false">IF(D25=0,"",P25/D25)</f>
        <v>1521.20332006391</v>
      </c>
      <c r="R25" s="8" t="n">
        <f aca="false">IF(E25=0,"",P25/E25)</f>
        <v>0.0278960851927607</v>
      </c>
      <c r="S25" s="7" t="n">
        <f aca="false">IF(OR('ACFR FY2025'!P25="",D25=0),"",'ACFR FY2025'!P25/D25)</f>
        <v>-1149.16084436862</v>
      </c>
      <c r="T25" s="8" t="n">
        <f aca="false">IF(OR('ACFR FY2025'!P25="",E25=0),"",'ACFR FY2025'!P25/E25)</f>
        <v>-0.0210735070005928</v>
      </c>
      <c r="U25" s="9" t="n">
        <f aca="false">IF(OR('ACFR FY2025'!W25="",'ACFR FY2025'!W25=0),"",P25/'ACFR FY2025'!W25)</f>
        <v>0.197886223605262</v>
      </c>
      <c r="V25" s="7" t="n">
        <f aca="false">IF('ACFR FY2025'!V25="","",SUM('ACFR FY2025'!S25:U25))</f>
        <v>3048315000</v>
      </c>
      <c r="W25" s="8" t="n">
        <f aca="false">IF(OR(V25="",'ACFR FY2025'!X25="",'ACFR FY2025'!X25=0),"",V25/'ACFR FY2025'!X25)</f>
        <v>0.12944394749654</v>
      </c>
      <c r="X25" s="6" t="n">
        <f aca="false">'Rainy Day (NASBO)'!C25*1000000</f>
        <v>678000000</v>
      </c>
      <c r="Y25" s="10" t="n">
        <f aca="false">'Rainy Day (NASBO)'!E25</f>
        <v>0.0966087204331718</v>
      </c>
      <c r="Z25" s="11" t="n">
        <f aca="false">'Rainy Day (NASBO)'!F25</f>
        <v>35.2621829581077</v>
      </c>
      <c r="AA25" s="11" t="n">
        <f aca="false">'State Population'!E25</f>
        <v>-0.310619389</v>
      </c>
      <c r="AB25" s="12" t="s">
        <v>91</v>
      </c>
    </row>
    <row r="26" customFormat="false" ht="15" hidden="false" customHeight="false" outlineLevel="0" collapsed="false">
      <c r="A26" s="4" t="s">
        <v>145</v>
      </c>
      <c r="B26" s="4" t="s">
        <v>146</v>
      </c>
      <c r="C26" s="5" t="str">
        <f aca="false">'ACFR FY2025'!D26</f>
        <v>FY2025</v>
      </c>
      <c r="D26" s="6" t="n">
        <f aca="false">'State Population'!C26</f>
        <v>6270541</v>
      </c>
      <c r="E26" s="6" t="n">
        <f aca="false">'Personal Income'!C26*1000000</f>
        <v>423808700000</v>
      </c>
      <c r="F26" s="5" t="str">
        <f aca="false">IF('Ratings Detail'!C26="","",'Ratings Detail'!C26)</f>
        <v>Aaa</v>
      </c>
      <c r="G26" s="5" t="str">
        <f aca="false">IF('Ratings Detail'!E26="","",'Ratings Detail'!E26)</f>
        <v>AAA</v>
      </c>
      <c r="H26" s="5" t="str">
        <f aca="false">IF('Ratings Detail'!G26="","",'Ratings Detail'!G26)</f>
        <v>AAA</v>
      </c>
      <c r="I26" s="4" t="n">
        <f aca="false">IF('Ratings Detail'!C26="","",INDEX('Rating Scale'!$B$2:$B$29,MATCH('Ratings Detail'!C26,'Rating Scale'!$A$2:$A$29,0)))</f>
        <v>0</v>
      </c>
      <c r="J26" s="4" t="n">
        <f aca="false">IF('Ratings Detail'!E26="","",INDEX('Rating Scale'!$B$2:$B$29,MATCH('Ratings Detail'!E26,'Rating Scale'!$A$2:$A$29,0)))</f>
        <v>0</v>
      </c>
      <c r="K26" s="4" t="n">
        <f aca="false">IF('Ratings Detail'!G26="","",INDEX('Rating Scale'!$B$2:$B$29,MATCH('Ratings Detail'!G26,'Rating Scale'!$A$2:$A$29,0)))</f>
        <v>0</v>
      </c>
      <c r="L26" s="4" t="n">
        <f aca="false">COUNT(I26:K26)</f>
        <v>3</v>
      </c>
      <c r="M26" s="4" t="n">
        <f aca="false">IF(L26=0,"",MAX(I26:K26))</f>
        <v>0</v>
      </c>
      <c r="N26" s="7" t="n">
        <f aca="false">IF('ACFR FY2025'!H26="",0,'ACFR FY2025'!H26)</f>
        <v>8674522000</v>
      </c>
      <c r="O26" s="7" t="n">
        <f aca="false">IF('ACFR FY2025'!M26="",0,'ACFR FY2025'!M26)</f>
        <v>2254405000</v>
      </c>
      <c r="P26" s="7" t="n">
        <f aca="false">N26+O26</f>
        <v>10928927000</v>
      </c>
      <c r="Q26" s="7" t="n">
        <f aca="false">IF(D26=0,"",P26/D26)</f>
        <v>1742.90017400413</v>
      </c>
      <c r="R26" s="8" t="n">
        <f aca="false">IF(E26=0,"",P26/E26)</f>
        <v>0.0257874059687779</v>
      </c>
      <c r="S26" s="7" t="n">
        <f aca="false">IF(OR('ACFR FY2025'!P26="",D26=0),"",'ACFR FY2025'!P26/D26)</f>
        <v>-81.554685632388</v>
      </c>
      <c r="T26" s="8" t="n">
        <f aca="false">IF(OR('ACFR FY2025'!P26="",E26=0),"",'ACFR FY2025'!P26/E26)</f>
        <v>-0.00120665762642438</v>
      </c>
      <c r="U26" s="9" t="n">
        <f aca="false">IF(OR('ACFR FY2025'!W26="",'ACFR FY2025'!W26=0),"",P26/'ACFR FY2025'!W26)</f>
        <v>0.331571734851395</v>
      </c>
      <c r="V26" s="7" t="n">
        <f aca="false">IF('ACFR FY2025'!V26="","",SUM('ACFR FY2025'!S26:U26))</f>
        <v>7922024000</v>
      </c>
      <c r="W26" s="8" t="n">
        <f aca="false">IF(OR(V26="",'ACFR FY2025'!X26="",'ACFR FY2025'!X26=0),"",V26/'ACFR FY2025'!X26)</f>
        <v>0.248738742659294</v>
      </c>
      <c r="X26" s="6" t="n">
        <f aca="false">'Rainy Day (NASBO)'!C26*1000000</f>
        <v>955000000</v>
      </c>
      <c r="Y26" s="10" t="n">
        <f aca="false">'Rainy Day (NASBO)'!E26</f>
        <v>0.0607583662043517</v>
      </c>
      <c r="Z26" s="11" t="n">
        <f aca="false">'Rainy Day (NASBO)'!F26</f>
        <v>22.1768036645884</v>
      </c>
      <c r="AA26" s="11" t="n">
        <f aca="false">'State Population'!E26</f>
        <v>2.2419537665</v>
      </c>
      <c r="AB26" s="12" t="s">
        <v>147</v>
      </c>
    </row>
    <row r="27" customFormat="false" ht="15" hidden="false" customHeight="false" outlineLevel="0" collapsed="false">
      <c r="A27" s="4" t="s">
        <v>148</v>
      </c>
      <c r="B27" s="4" t="s">
        <v>149</v>
      </c>
      <c r="C27" s="5" t="str">
        <f aca="false">'ACFR FY2025'!D27</f>
        <v>FY2025</v>
      </c>
      <c r="D27" s="6" t="n">
        <f aca="false">'State Population'!C27</f>
        <v>1144694</v>
      </c>
      <c r="E27" s="6" t="n">
        <f aca="false">'Personal Income'!C27*1000000</f>
        <v>82807200000</v>
      </c>
      <c r="F27" s="5" t="str">
        <f aca="false">IF('Ratings Detail'!C27="","",'Ratings Detail'!C27)</f>
        <v>Aa1</v>
      </c>
      <c r="G27" s="5" t="str">
        <f aca="false">IF('Ratings Detail'!E27="","",'Ratings Detail'!E27)</f>
        <v/>
      </c>
      <c r="H27" s="5" t="str">
        <f aca="false">IF('Ratings Detail'!G27="","",'Ratings Detail'!G27)</f>
        <v>AA+</v>
      </c>
      <c r="I27" s="4" t="n">
        <f aca="false">IF('Ratings Detail'!C27="","",INDEX('Rating Scale'!$B$2:$B$29,MATCH('Ratings Detail'!C27,'Rating Scale'!$A$2:$A$29,0)))</f>
        <v>1</v>
      </c>
      <c r="J27" s="4" t="str">
        <f aca="false">IF('Ratings Detail'!E27="","",INDEX('Rating Scale'!$B$2:$B$29,MATCH('Ratings Detail'!E27,'Rating Scale'!$A$2:$A$29,0)))</f>
        <v/>
      </c>
      <c r="K27" s="4" t="n">
        <f aca="false">IF('Ratings Detail'!G27="","",INDEX('Rating Scale'!$B$2:$B$29,MATCH('Ratings Detail'!G27,'Rating Scale'!$A$2:$A$29,0)))</f>
        <v>1</v>
      </c>
      <c r="L27" s="4" t="n">
        <f aca="false">COUNT(I27:K27)</f>
        <v>2</v>
      </c>
      <c r="M27" s="4" t="n">
        <f aca="false">IF(L27=0,"",MAX(I27:K27))</f>
        <v>1</v>
      </c>
      <c r="N27" s="7" t="n">
        <f aca="false">IF('ACFR FY2025'!H27="",0,'ACFR FY2025'!H27)</f>
        <v>2294637000</v>
      </c>
      <c r="O27" s="7" t="n">
        <f aca="false">IF('ACFR FY2025'!M27="",0,'ACFR FY2025'!M27)</f>
        <v>45733000</v>
      </c>
      <c r="P27" s="7" t="n">
        <f aca="false">N27+O27</f>
        <v>2340370000</v>
      </c>
      <c r="Q27" s="7" t="n">
        <f aca="false">IF(D27=0,"",P27/D27)</f>
        <v>2044.53766683498</v>
      </c>
      <c r="R27" s="8" t="n">
        <f aca="false">IF(E27=0,"",P27/E27)</f>
        <v>0.0282628805224666</v>
      </c>
      <c r="S27" s="7" t="n">
        <f aca="false">IF(OR('ACFR FY2025'!P27="",D27=0),"",'ACFR FY2025'!P27/D27)</f>
        <v>2824.30413717553</v>
      </c>
      <c r="T27" s="8" t="n">
        <f aca="false">IF(OR('ACFR FY2025'!P27="",E27=0),"",'ACFR FY2025'!P27/E27)</f>
        <v>0.0390420639751133</v>
      </c>
      <c r="U27" s="9" t="n">
        <f aca="false">IF(OR('ACFR FY2025'!W27="",'ACFR FY2025'!W27=0),"",P27/'ACFR FY2025'!W27)</f>
        <v>0.677620965173473</v>
      </c>
      <c r="V27" s="7" t="n">
        <f aca="false">IF('ACFR FY2025'!V27="","",SUM('ACFR FY2025'!S27:U27))</f>
        <v>2809686000</v>
      </c>
      <c r="W27" s="8" t="n">
        <f aca="false">IF(OR(V27="",'ACFR FY2025'!X27="",'ACFR FY2025'!X27=0),"",V27/'ACFR FY2025'!X27)</f>
        <v>0.953145783486888</v>
      </c>
      <c r="X27" s="6" t="n">
        <f aca="false">'Rainy Day (NASBO)'!C27*1000000</f>
        <v>520000000</v>
      </c>
      <c r="Y27" s="10" t="n">
        <f aca="false">'Rainy Day (NASBO)'!E27</f>
        <v>0.140237324703344</v>
      </c>
      <c r="Z27" s="11" t="n">
        <f aca="false">'Rainy Day (NASBO)'!F27</f>
        <v>51.1866235167206</v>
      </c>
      <c r="AA27" s="11" t="n">
        <f aca="false">'State Population'!E27</f>
        <v>5.5629288803</v>
      </c>
      <c r="AB27" s="12" t="s">
        <v>150</v>
      </c>
    </row>
    <row r="28" customFormat="false" ht="15" hidden="false" customHeight="false" outlineLevel="0" collapsed="false">
      <c r="A28" s="4" t="s">
        <v>151</v>
      </c>
      <c r="B28" s="4" t="s">
        <v>152</v>
      </c>
      <c r="C28" s="5" t="str">
        <f aca="false">'ACFR FY2025'!D28</f>
        <v>FY2025</v>
      </c>
      <c r="D28" s="6" t="n">
        <f aca="false">'State Population'!C28</f>
        <v>2018006</v>
      </c>
      <c r="E28" s="6" t="n">
        <f aca="false">'Personal Income'!C28*1000000</f>
        <v>153082300000</v>
      </c>
      <c r="F28" s="5" t="str">
        <f aca="false">IF('Ratings Detail'!C28="","",'Ratings Detail'!C28)</f>
        <v>Aaa</v>
      </c>
      <c r="G28" s="5" t="str">
        <f aca="false">IF('Ratings Detail'!E28="","",'Ratings Detail'!E28)</f>
        <v>AAA</v>
      </c>
      <c r="H28" s="5" t="str">
        <f aca="false">IF('Ratings Detail'!G28="","",'Ratings Detail'!G28)</f>
        <v/>
      </c>
      <c r="I28" s="4" t="n">
        <f aca="false">IF('Ratings Detail'!C28="","",INDEX('Rating Scale'!$B$2:$B$29,MATCH('Ratings Detail'!C28,'Rating Scale'!$A$2:$A$29,0)))</f>
        <v>0</v>
      </c>
      <c r="J28" s="4" t="n">
        <f aca="false">IF('Ratings Detail'!E28="","",INDEX('Rating Scale'!$B$2:$B$29,MATCH('Ratings Detail'!E28,'Rating Scale'!$A$2:$A$29,0)))</f>
        <v>0</v>
      </c>
      <c r="K28" s="4" t="str">
        <f aca="false">IF('Ratings Detail'!G28="","",INDEX('Rating Scale'!$B$2:$B$29,MATCH('Ratings Detail'!G28,'Rating Scale'!$A$2:$A$29,0)))</f>
        <v/>
      </c>
      <c r="L28" s="4" t="n">
        <f aca="false">COUNT(I28:K28)</f>
        <v>2</v>
      </c>
      <c r="M28" s="4" t="n">
        <f aca="false">IF(L28=0,"",MAX(I28:K28))</f>
        <v>0</v>
      </c>
      <c r="N28" s="7" t="n">
        <f aca="false">IF('ACFR FY2025'!H28="",0,'ACFR FY2025'!H28)</f>
        <v>214963000</v>
      </c>
      <c r="O28" s="7" t="n">
        <f aca="false">IF('ACFR FY2025'!M28="",0,'ACFR FY2025'!M28)</f>
        <v>30919000</v>
      </c>
      <c r="P28" s="7" t="n">
        <f aca="false">N28+O28</f>
        <v>245882000</v>
      </c>
      <c r="Q28" s="7" t="n">
        <f aca="false">IF(D28=0,"",P28/D28)</f>
        <v>121.844038124763</v>
      </c>
      <c r="R28" s="8" t="n">
        <f aca="false">IF(E28=0,"",P28/E28)</f>
        <v>0.00160620790254654</v>
      </c>
      <c r="S28" s="7" t="n">
        <f aca="false">IF(OR('ACFR FY2025'!P28="",D28=0),"",'ACFR FY2025'!P28/D28)</f>
        <v>1783.88121739975</v>
      </c>
      <c r="T28" s="8" t="n">
        <f aca="false">IF(OR('ACFR FY2025'!P28="",E28=0),"",'ACFR FY2025'!P28/E28)</f>
        <v>0.0235159976039033</v>
      </c>
      <c r="U28" s="9" t="n">
        <f aca="false">IF(OR('ACFR FY2025'!W28="",'ACFR FY2025'!W28=0),"",P28/'ACFR FY2025'!W28)</f>
        <v>0.0389737688443804</v>
      </c>
      <c r="V28" s="7" t="n">
        <f aca="false">IF('ACFR FY2025'!V28="","",SUM('ACFR FY2025'!S28:U28))</f>
        <v>2822777000</v>
      </c>
      <c r="W28" s="8" t="n">
        <f aca="false">IF(OR(V28="",'ACFR FY2025'!X28="",'ACFR FY2025'!X28=0),"",V28/'ACFR FY2025'!X28)</f>
        <v>0.362967474876372</v>
      </c>
      <c r="X28" s="6" t="n">
        <f aca="false">'Rainy Day (NASBO)'!C28*1000000</f>
        <v>877000000</v>
      </c>
      <c r="Y28" s="10" t="n">
        <f aca="false">'Rainy Day (NASBO)'!E28</f>
        <v>0.160182648401826</v>
      </c>
      <c r="Z28" s="11" t="n">
        <f aca="false">'Rainy Day (NASBO)'!F28</f>
        <v>58.4666666666667</v>
      </c>
      <c r="AA28" s="11" t="n">
        <f aca="false">'State Population'!E28</f>
        <v>-0.181926769</v>
      </c>
      <c r="AB28" s="4"/>
    </row>
    <row r="29" customFormat="false" ht="15" hidden="false" customHeight="false" outlineLevel="0" collapsed="false">
      <c r="A29" s="4" t="s">
        <v>153</v>
      </c>
      <c r="B29" s="4" t="s">
        <v>154</v>
      </c>
      <c r="C29" s="5" t="str">
        <f aca="false">'ACFR FY2025'!D29</f>
        <v>FY2024</v>
      </c>
      <c r="D29" s="6" t="n">
        <f aca="false">'State Population'!C29</f>
        <v>3282188</v>
      </c>
      <c r="E29" s="6" t="n">
        <f aca="false">'Personal Income'!C29*1000000</f>
        <v>240111700000</v>
      </c>
      <c r="F29" s="5" t="str">
        <f aca="false">IF('Ratings Detail'!C29="","",'Ratings Detail'!C29)</f>
        <v>Aa1</v>
      </c>
      <c r="G29" s="5" t="str">
        <f aca="false">IF('Ratings Detail'!E29="","",'Ratings Detail'!E29)</f>
        <v>AA+</v>
      </c>
      <c r="H29" s="5" t="str">
        <f aca="false">IF('Ratings Detail'!G29="","",'Ratings Detail'!G29)</f>
        <v>AA+</v>
      </c>
      <c r="I29" s="4" t="n">
        <f aca="false">IF('Ratings Detail'!C29="","",INDEX('Rating Scale'!$B$2:$B$29,MATCH('Ratings Detail'!C29,'Rating Scale'!$A$2:$A$29,0)))</f>
        <v>1</v>
      </c>
      <c r="J29" s="4" t="n">
        <f aca="false">IF('Ratings Detail'!E29="","",INDEX('Rating Scale'!$B$2:$B$29,MATCH('Ratings Detail'!E29,'Rating Scale'!$A$2:$A$29,0)))</f>
        <v>1</v>
      </c>
      <c r="K29" s="4" t="n">
        <f aca="false">IF('Ratings Detail'!G29="","",INDEX('Rating Scale'!$B$2:$B$29,MATCH('Ratings Detail'!G29,'Rating Scale'!$A$2:$A$29,0)))</f>
        <v>1</v>
      </c>
      <c r="L29" s="4" t="n">
        <f aca="false">COUNT(I29:K29)</f>
        <v>3</v>
      </c>
      <c r="M29" s="4" t="n">
        <f aca="false">IF(L29=0,"",MAX(I29:K29))</f>
        <v>1</v>
      </c>
      <c r="N29" s="7" t="n">
        <f aca="false">IF('ACFR FY2025'!H29="",0,'ACFR FY2025'!H29)</f>
        <v>2750800000</v>
      </c>
      <c r="O29" s="7" t="n">
        <f aca="false">IF('ACFR FY2025'!M29="",0,'ACFR FY2025'!M29)</f>
        <v>843109000</v>
      </c>
      <c r="P29" s="7" t="n">
        <f aca="false">N29+O29</f>
        <v>3593909000</v>
      </c>
      <c r="Q29" s="7" t="n">
        <f aca="false">IF(D29=0,"",P29/D29)</f>
        <v>1094.97353594614</v>
      </c>
      <c r="R29" s="8" t="n">
        <f aca="false">IF(E29=0,"",P29/E29)</f>
        <v>0.0149676546374042</v>
      </c>
      <c r="S29" s="7" t="n">
        <f aca="false">IF(OR('ACFR FY2025'!P29="",D29=0),"",'ACFR FY2025'!P29/D29)</f>
        <v>640.783830786049</v>
      </c>
      <c r="T29" s="8" t="n">
        <f aca="false">IF(OR('ACFR FY2025'!P29="",E29=0),"",'ACFR FY2025'!P29/E29)</f>
        <v>0.00875914418164546</v>
      </c>
      <c r="U29" s="9" t="n">
        <f aca="false">IF(OR('ACFR FY2025'!W29="",'ACFR FY2025'!W29=0),"",P29/'ACFR FY2025'!W29)</f>
        <v>0.235676066764577</v>
      </c>
      <c r="V29" s="7" t="n">
        <f aca="false">IF('ACFR FY2025'!V29="","",SUM('ACFR FY2025'!S29:U29))</f>
        <v>3790551361</v>
      </c>
      <c r="W29" s="8" t="n">
        <f aca="false">IF(OR(V29="",'ACFR FY2025'!X29="",'ACFR FY2025'!X29=0),"",V29/'ACFR FY2025'!X29)</f>
        <v>0.28493396526386</v>
      </c>
      <c r="X29" s="6" t="n">
        <f aca="false">'Rainy Day (NASBO)'!C29*1000000</f>
        <v>1244000000</v>
      </c>
      <c r="Y29" s="10" t="n">
        <f aca="false">'Rainy Day (NASBO)'!E29</f>
        <v>0.187547112920247</v>
      </c>
      <c r="Z29" s="11" t="n">
        <f aca="false">'Rainy Day (NASBO)'!F29</f>
        <v>68.4546962158903</v>
      </c>
      <c r="AA29" s="11" t="n">
        <f aca="false">'State Population'!E29</f>
        <v>4.5638353231</v>
      </c>
      <c r="AB29" s="12" t="s">
        <v>155</v>
      </c>
    </row>
    <row r="30" customFormat="false" ht="15" hidden="false" customHeight="false" outlineLevel="0" collapsed="false">
      <c r="A30" s="4" t="s">
        <v>156</v>
      </c>
      <c r="B30" s="4" t="s">
        <v>157</v>
      </c>
      <c r="C30" s="5" t="str">
        <f aca="false">'ACFR FY2025'!D30</f>
        <v>FY2025</v>
      </c>
      <c r="D30" s="6" t="n">
        <f aca="false">'State Population'!C30</f>
        <v>1415342</v>
      </c>
      <c r="E30" s="6" t="n">
        <f aca="false">'Personal Income'!C30*1000000</f>
        <v>123076500000</v>
      </c>
      <c r="F30" s="5" t="str">
        <f aca="false">IF('Ratings Detail'!C30="","",'Ratings Detail'!C30)</f>
        <v>Aa1</v>
      </c>
      <c r="G30" s="5" t="str">
        <f aca="false">IF('Ratings Detail'!E30="","",'Ratings Detail'!E30)</f>
        <v>AA+</v>
      </c>
      <c r="H30" s="5" t="str">
        <f aca="false">IF('Ratings Detail'!G30="","",'Ratings Detail'!G30)</f>
        <v>AA+</v>
      </c>
      <c r="I30" s="4" t="n">
        <f aca="false">IF('Ratings Detail'!C30="","",INDEX('Rating Scale'!$B$2:$B$29,MATCH('Ratings Detail'!C30,'Rating Scale'!$A$2:$A$29,0)))</f>
        <v>1</v>
      </c>
      <c r="J30" s="4" t="n">
        <f aca="false">IF('Ratings Detail'!E30="","",INDEX('Rating Scale'!$B$2:$B$29,MATCH('Ratings Detail'!E30,'Rating Scale'!$A$2:$A$29,0)))</f>
        <v>1</v>
      </c>
      <c r="K30" s="4" t="n">
        <f aca="false">IF('Ratings Detail'!G30="","",INDEX('Rating Scale'!$B$2:$B$29,MATCH('Ratings Detail'!G30,'Rating Scale'!$A$2:$A$29,0)))</f>
        <v>1</v>
      </c>
      <c r="L30" s="4" t="n">
        <f aca="false">COUNT(I30:K30)</f>
        <v>3</v>
      </c>
      <c r="M30" s="4" t="n">
        <f aca="false">IF(L30=0,"",MAX(I30:K30))</f>
        <v>1</v>
      </c>
      <c r="N30" s="7" t="n">
        <f aca="false">IF('ACFR FY2025'!H30="",0,'ACFR FY2025'!H30)</f>
        <v>1073617000</v>
      </c>
      <c r="O30" s="7" t="n">
        <f aca="false">IF('ACFR FY2025'!M30="",0,'ACFR FY2025'!M30)</f>
        <v>1369880000</v>
      </c>
      <c r="P30" s="7" t="n">
        <f aca="false">N30+O30</f>
        <v>2443497000</v>
      </c>
      <c r="Q30" s="7" t="n">
        <f aca="false">IF(D30=0,"",P30/D30)</f>
        <v>1726.43573072798</v>
      </c>
      <c r="R30" s="8" t="n">
        <f aca="false">IF(E30=0,"",P30/E30)</f>
        <v>0.0198534813713422</v>
      </c>
      <c r="S30" s="7" t="n">
        <f aca="false">IF(OR('ACFR FY2025'!P30="",D30=0),"",'ACFR FY2025'!P30/D30)</f>
        <v>-1608.38299153138</v>
      </c>
      <c r="T30" s="8" t="n">
        <f aca="false">IF(OR('ACFR FY2025'!P30="",E30=0),"",'ACFR FY2025'!P30/E30)</f>
        <v>-0.0184959110796943</v>
      </c>
      <c r="U30" s="9" t="n">
        <f aca="false">IF(OR('ACFR FY2025'!W30="",'ACFR FY2025'!W30=0),"",P30/'ACFR FY2025'!W30)</f>
        <v>0.389683478070051</v>
      </c>
      <c r="V30" s="7" t="n">
        <f aca="false">IF('ACFR FY2025'!V30="","",SUM('ACFR FY2025'!S30:U30))</f>
        <v>590527000</v>
      </c>
      <c r="W30" s="8" t="n">
        <f aca="false">IF(OR(V30="",'ACFR FY2025'!X30="",'ACFR FY2025'!X30=0),"",V30/'ACFR FY2025'!X30)</f>
        <v>0.0872980557889639</v>
      </c>
      <c r="X30" s="6" t="n">
        <f aca="false">'Rainy Day (NASBO)'!C30*1000000</f>
        <v>225000000</v>
      </c>
      <c r="Y30" s="10" t="n">
        <f aca="false">'Rainy Day (NASBO)'!E30</f>
        <v>0.111940298507463</v>
      </c>
      <c r="Z30" s="11" t="n">
        <f aca="false">'Rainy Day (NASBO)'!F30</f>
        <v>40.8582089552239</v>
      </c>
      <c r="AA30" s="11" t="n">
        <f aca="false">'State Population'!E30</f>
        <v>4.6418731807</v>
      </c>
      <c r="AB30" s="12" t="s">
        <v>158</v>
      </c>
    </row>
    <row r="31" customFormat="false" ht="15" hidden="false" customHeight="false" outlineLevel="0" collapsed="false">
      <c r="A31" s="4" t="s">
        <v>159</v>
      </c>
      <c r="B31" s="4" t="s">
        <v>160</v>
      </c>
      <c r="C31" s="5" t="str">
        <f aca="false">'ACFR FY2025'!D31</f>
        <v>FY2025</v>
      </c>
      <c r="D31" s="6" t="n">
        <f aca="false">'State Population'!C31</f>
        <v>9548215</v>
      </c>
      <c r="E31" s="6" t="n">
        <f aca="false">'Personal Income'!C31*1000000</f>
        <v>842372200000</v>
      </c>
      <c r="F31" s="5" t="str">
        <f aca="false">IF('Ratings Detail'!C31="","",'Ratings Detail'!C31)</f>
        <v>Aa3</v>
      </c>
      <c r="G31" s="5" t="str">
        <f aca="false">IF('Ratings Detail'!E31="","",'Ratings Detail'!E31)</f>
        <v>A+</v>
      </c>
      <c r="H31" s="5" t="str">
        <f aca="false">IF('Ratings Detail'!G31="","",'Ratings Detail'!G31)</f>
        <v>A+</v>
      </c>
      <c r="I31" s="4" t="n">
        <f aca="false">IF('Ratings Detail'!C31="","",INDEX('Rating Scale'!$B$2:$B$29,MATCH('Ratings Detail'!C31,'Rating Scale'!$A$2:$A$29,0)))</f>
        <v>3</v>
      </c>
      <c r="J31" s="4" t="n">
        <f aca="false">IF('Ratings Detail'!E31="","",INDEX('Rating Scale'!$B$2:$B$29,MATCH('Ratings Detail'!E31,'Rating Scale'!$A$2:$A$29,0)))</f>
        <v>4</v>
      </c>
      <c r="K31" s="4" t="n">
        <f aca="false">IF('Ratings Detail'!G31="","",INDEX('Rating Scale'!$B$2:$B$29,MATCH('Ratings Detail'!G31,'Rating Scale'!$A$2:$A$29,0)))</f>
        <v>4</v>
      </c>
      <c r="L31" s="4" t="n">
        <f aca="false">COUNT(I31:K31)</f>
        <v>3</v>
      </c>
      <c r="M31" s="4" t="n">
        <f aca="false">IF(L31=0,"",MAX(I31:K31))</f>
        <v>4</v>
      </c>
      <c r="N31" s="7" t="n">
        <f aca="false">IF('ACFR FY2025'!H31="",0,'ACFR FY2025'!H31)</f>
        <v>77460398549</v>
      </c>
      <c r="O31" s="7" t="n">
        <f aca="false">IF('ACFR FY2025'!M31="",0,'ACFR FY2025'!M31)</f>
        <v>86276107370</v>
      </c>
      <c r="P31" s="7" t="n">
        <f aca="false">N31+O31</f>
        <v>163736505919</v>
      </c>
      <c r="Q31" s="7" t="n">
        <f aca="false">IF(D31=0,"",P31/D31)</f>
        <v>17148.389088327</v>
      </c>
      <c r="R31" s="8" t="n">
        <f aca="false">IF(E31=0,"",P31/E31)</f>
        <v>0.194375486179387</v>
      </c>
      <c r="S31" s="7" t="n">
        <f aca="false">IF(OR('ACFR FY2025'!P31="",D31=0),"",'ACFR FY2025'!P31/D31)</f>
        <v>-18234.037219208</v>
      </c>
      <c r="T31" s="8" t="n">
        <f aca="false">IF(OR('ACFR FY2025'!P31="",E31=0),"",'ACFR FY2025'!P31/E31)</f>
        <v>-0.20668121251746</v>
      </c>
      <c r="U31" s="9" t="n">
        <f aca="false">IF(OR('ACFR FY2025'!W31="",'ACFR FY2025'!W31=0),"",P31/'ACFR FY2025'!W31)</f>
        <v>2.68512833777789</v>
      </c>
      <c r="V31" s="7" t="n">
        <f aca="false">IF('ACFR FY2025'!V31="","",SUM('ACFR FY2025'!S31:U31))</f>
        <v>19678230391</v>
      </c>
      <c r="W31" s="8" t="n">
        <f aca="false">IF(OR(V31="",'ACFR FY2025'!X31="",'ACFR FY2025'!X31=0),"",V31/'ACFR FY2025'!X31)</f>
        <v>0.330150124546878</v>
      </c>
      <c r="X31" s="6" t="n">
        <f aca="false">'Rainy Day (NASBO)'!C31*1000000</f>
        <v>0</v>
      </c>
      <c r="Y31" s="10" t="n">
        <f aca="false">'Rainy Day (NASBO)'!E31</f>
        <v>0</v>
      </c>
      <c r="Z31" s="11" t="n">
        <f aca="false">'Rainy Day (NASBO)'!F31</f>
        <v>0</v>
      </c>
      <c r="AA31" s="11" t="n">
        <f aca="false">'State Population'!E31</f>
        <v>-3.928506596</v>
      </c>
      <c r="AB31" s="4"/>
    </row>
    <row r="32" customFormat="false" ht="15" hidden="false" customHeight="false" outlineLevel="0" collapsed="false">
      <c r="A32" s="4" t="s">
        <v>161</v>
      </c>
      <c r="B32" s="4" t="s">
        <v>162</v>
      </c>
      <c r="C32" s="5" t="str">
        <f aca="false">'ACFR FY2025'!D32</f>
        <v>FY2025</v>
      </c>
      <c r="D32" s="6" t="n">
        <f aca="false">'State Population'!C32</f>
        <v>2125498</v>
      </c>
      <c r="E32" s="6" t="n">
        <f aca="false">'Personal Income'!C32*1000000</f>
        <v>131026800000</v>
      </c>
      <c r="F32" s="5" t="str">
        <f aca="false">IF('Ratings Detail'!C32="","",'Ratings Detail'!C32)</f>
        <v>Aa1</v>
      </c>
      <c r="G32" s="5" t="str">
        <f aca="false">IF('Ratings Detail'!E32="","",'Ratings Detail'!E32)</f>
        <v>AA</v>
      </c>
      <c r="H32" s="5" t="str">
        <f aca="false">IF('Ratings Detail'!G32="","",'Ratings Detail'!G32)</f>
        <v/>
      </c>
      <c r="I32" s="4" t="n">
        <f aca="false">IF('Ratings Detail'!C32="","",INDEX('Rating Scale'!$B$2:$B$29,MATCH('Ratings Detail'!C32,'Rating Scale'!$A$2:$A$29,0)))</f>
        <v>1</v>
      </c>
      <c r="J32" s="4" t="n">
        <f aca="false">IF('Ratings Detail'!E32="","",INDEX('Rating Scale'!$B$2:$B$29,MATCH('Ratings Detail'!E32,'Rating Scale'!$A$2:$A$29,0)))</f>
        <v>2</v>
      </c>
      <c r="K32" s="4" t="str">
        <f aca="false">IF('Ratings Detail'!G32="","",INDEX('Rating Scale'!$B$2:$B$29,MATCH('Ratings Detail'!G32,'Rating Scale'!$A$2:$A$29,0)))</f>
        <v/>
      </c>
      <c r="L32" s="4" t="n">
        <f aca="false">COUNT(I32:K32)</f>
        <v>2</v>
      </c>
      <c r="M32" s="4" t="n">
        <f aca="false">IF(L32=0,"",MAX(I32:K32))</f>
        <v>2</v>
      </c>
      <c r="N32" s="7" t="n">
        <f aca="false">IF('ACFR FY2025'!H32="",0,'ACFR FY2025'!H32)</f>
        <v>6981189000</v>
      </c>
      <c r="O32" s="7" t="n">
        <f aca="false">IF('ACFR FY2025'!M32="",0,'ACFR FY2025'!M32)</f>
        <v>760868000</v>
      </c>
      <c r="P32" s="7" t="n">
        <f aca="false">N32+O32</f>
        <v>7742057000</v>
      </c>
      <c r="Q32" s="7" t="n">
        <f aca="false">IF(D32=0,"",P32/D32)</f>
        <v>3642.4673182473</v>
      </c>
      <c r="R32" s="8" t="n">
        <f aca="false">IF(E32=0,"",P32/E32)</f>
        <v>0.0590875836088495</v>
      </c>
      <c r="S32" s="7" t="n">
        <f aca="false">IF(OR('ACFR FY2025'!P32="",D32=0),"",'ACFR FY2025'!P32/D32)</f>
        <v>-1944.2657673637</v>
      </c>
      <c r="T32" s="8" t="n">
        <f aca="false">IF(OR('ACFR FY2025'!P32="",E32=0),"",'ACFR FY2025'!P32/E32)</f>
        <v>-0.0315396010587147</v>
      </c>
      <c r="U32" s="9" t="n">
        <f aca="false">IF(OR('ACFR FY2025'!W32="",'ACFR FY2025'!W32=0),"",P32/'ACFR FY2025'!W32)</f>
        <v>0.244040485079061</v>
      </c>
      <c r="V32" s="7" t="n">
        <f aca="false">IF('ACFR FY2025'!V32="","",SUM('ACFR FY2025'!S32:U32))</f>
        <v>1383495000</v>
      </c>
      <c r="W32" s="8" t="n">
        <f aca="false">IF(OR(V32="",'ACFR FY2025'!X32="",'ACFR FY2025'!X32=0),"",V32/'ACFR FY2025'!X32)</f>
        <v>0.056467213082972</v>
      </c>
      <c r="X32" s="6" t="n">
        <f aca="false">'Rainy Day (NASBO)'!C32*1000000</f>
        <v>3181000000</v>
      </c>
      <c r="Y32" s="10" t="n">
        <f aca="false">'Rainy Day (NASBO)'!E32</f>
        <v>0.23074133178587</v>
      </c>
      <c r="Z32" s="11" t="n">
        <f aca="false">'Rainy Day (NASBO)'!F32</f>
        <v>84.2205861018424</v>
      </c>
      <c r="AA32" s="11" t="n">
        <f aca="false">'State Population'!E32</f>
        <v>-1.066253523</v>
      </c>
      <c r="AB32" s="4"/>
    </row>
    <row r="33" customFormat="false" ht="15" hidden="false" customHeight="false" outlineLevel="0" collapsed="false">
      <c r="A33" s="4" t="s">
        <v>163</v>
      </c>
      <c r="B33" s="4" t="s">
        <v>164</v>
      </c>
      <c r="C33" s="5" t="str">
        <f aca="false">'ACFR FY2025'!D33</f>
        <v>FY2025</v>
      </c>
      <c r="D33" s="6" t="n">
        <f aca="false">'State Population'!C33</f>
        <v>20002427</v>
      </c>
      <c r="E33" s="6" t="n">
        <f aca="false">'Personal Income'!C33*1000000</f>
        <v>1777164500000</v>
      </c>
      <c r="F33" s="5" t="str">
        <f aca="false">IF('Ratings Detail'!C33="","",'Ratings Detail'!C33)</f>
        <v>Aa1</v>
      </c>
      <c r="G33" s="5" t="str">
        <f aca="false">IF('Ratings Detail'!E33="","",'Ratings Detail'!E33)</f>
        <v>AA+</v>
      </c>
      <c r="H33" s="5" t="str">
        <f aca="false">IF('Ratings Detail'!G33="","",'Ratings Detail'!G33)</f>
        <v>AA+</v>
      </c>
      <c r="I33" s="4" t="n">
        <f aca="false">IF('Ratings Detail'!C33="","",INDEX('Rating Scale'!$B$2:$B$29,MATCH('Ratings Detail'!C33,'Rating Scale'!$A$2:$A$29,0)))</f>
        <v>1</v>
      </c>
      <c r="J33" s="4" t="n">
        <f aca="false">IF('Ratings Detail'!E33="","",INDEX('Rating Scale'!$B$2:$B$29,MATCH('Ratings Detail'!E33,'Rating Scale'!$A$2:$A$29,0)))</f>
        <v>1</v>
      </c>
      <c r="K33" s="4" t="n">
        <f aca="false">IF('Ratings Detail'!G33="","",INDEX('Rating Scale'!$B$2:$B$29,MATCH('Ratings Detail'!G33,'Rating Scale'!$A$2:$A$29,0)))</f>
        <v>1</v>
      </c>
      <c r="L33" s="4" t="n">
        <f aca="false">COUNT(I33:K33)</f>
        <v>3</v>
      </c>
      <c r="M33" s="4" t="n">
        <f aca="false">IF(L33=0,"",MAX(I33:K33))</f>
        <v>1</v>
      </c>
      <c r="N33" s="7" t="n">
        <f aca="false">IF('ACFR FY2025'!H33="",0,'ACFR FY2025'!H33)</f>
        <v>8051000000</v>
      </c>
      <c r="O33" s="7" t="n">
        <f aca="false">IF('ACFR FY2025'!M33="",0,'ACFR FY2025'!M33)</f>
        <v>62322000000</v>
      </c>
      <c r="P33" s="7" t="n">
        <f aca="false">N33+O33</f>
        <v>70373000000</v>
      </c>
      <c r="Q33" s="7" t="n">
        <f aca="false">IF(D33=0,"",P33/D33)</f>
        <v>3518.22306363123</v>
      </c>
      <c r="R33" s="8" t="n">
        <f aca="false">IF(E33=0,"",P33/E33)</f>
        <v>0.0395984727356415</v>
      </c>
      <c r="S33" s="7" t="n">
        <f aca="false">IF(OR('ACFR FY2025'!P33="",D33=0),"",'ACFR FY2025'!P33/D33)</f>
        <v>-1566.45991008991</v>
      </c>
      <c r="T33" s="8" t="n">
        <f aca="false">IF(OR('ACFR FY2025'!P33="",E33=0),"",'ACFR FY2025'!P33/E33)</f>
        <v>-0.0176308946076742</v>
      </c>
      <c r="U33" s="9" t="n">
        <f aca="false">IF(OR('ACFR FY2025'!W33="",'ACFR FY2025'!W33=0),"",P33/'ACFR FY2025'!W33)</f>
        <v>0.699845855501964</v>
      </c>
      <c r="V33" s="7" t="n">
        <f aca="false">IF('ACFR FY2025'!V33="","",SUM('ACFR FY2025'!S33:U33))</f>
        <v>59720000000</v>
      </c>
      <c r="W33" s="8" t="n">
        <f aca="false">IF(OR(V33="",'ACFR FY2025'!X33="",'ACFR FY2025'!X33=0),"",V33/'ACFR FY2025'!X33)</f>
        <v>0.462873973027438</v>
      </c>
      <c r="X33" s="6" t="n">
        <f aca="false">'Rainy Day (NASBO)'!C33*1000000</f>
        <v>8756000000</v>
      </c>
      <c r="Y33" s="10" t="n">
        <f aca="false">'Rainy Day (NASBO)'!E33</f>
        <v>0.0833658634117546</v>
      </c>
      <c r="Z33" s="11" t="n">
        <f aca="false">'Rainy Day (NASBO)'!F33</f>
        <v>30.4285401452904</v>
      </c>
      <c r="AA33" s="11" t="n">
        <f aca="false">'State Population'!E33</f>
        <v>-6.878638619</v>
      </c>
      <c r="AB33" s="12" t="s">
        <v>165</v>
      </c>
    </row>
    <row r="34" customFormat="false" ht="15" hidden="false" customHeight="false" outlineLevel="0" collapsed="false">
      <c r="A34" s="4" t="s">
        <v>166</v>
      </c>
      <c r="B34" s="4" t="s">
        <v>167</v>
      </c>
      <c r="C34" s="5" t="str">
        <f aca="false">'ACFR FY2025'!D34</f>
        <v>FY2025</v>
      </c>
      <c r="D34" s="6" t="n">
        <f aca="false">'State Population'!C34</f>
        <v>11197968</v>
      </c>
      <c r="E34" s="6" t="n">
        <f aca="false">'Personal Income'!C34*1000000</f>
        <v>767182600000</v>
      </c>
      <c r="F34" s="5" t="str">
        <f aca="false">IF('Ratings Detail'!C34="","",'Ratings Detail'!C34)</f>
        <v>Aaa</v>
      </c>
      <c r="G34" s="5" t="str">
        <f aca="false">IF('Ratings Detail'!E34="","",'Ratings Detail'!E34)</f>
        <v>AAA</v>
      </c>
      <c r="H34" s="5" t="str">
        <f aca="false">IF('Ratings Detail'!G34="","",'Ratings Detail'!G34)</f>
        <v>AAA</v>
      </c>
      <c r="I34" s="4" t="n">
        <f aca="false">IF('Ratings Detail'!C34="","",INDEX('Rating Scale'!$B$2:$B$29,MATCH('Ratings Detail'!C34,'Rating Scale'!$A$2:$A$29,0)))</f>
        <v>0</v>
      </c>
      <c r="J34" s="4" t="n">
        <f aca="false">IF('Ratings Detail'!E34="","",INDEX('Rating Scale'!$B$2:$B$29,MATCH('Ratings Detail'!E34,'Rating Scale'!$A$2:$A$29,0)))</f>
        <v>0</v>
      </c>
      <c r="K34" s="4" t="n">
        <f aca="false">IF('Ratings Detail'!G34="","",INDEX('Rating Scale'!$B$2:$B$29,MATCH('Ratings Detail'!G34,'Rating Scale'!$A$2:$A$29,0)))</f>
        <v>0</v>
      </c>
      <c r="L34" s="4" t="n">
        <f aca="false">COUNT(I34:K34)</f>
        <v>3</v>
      </c>
      <c r="M34" s="4" t="n">
        <f aca="false">IF(L34=0,"",MAX(I34:K34))</f>
        <v>0</v>
      </c>
      <c r="N34" s="7" t="n">
        <f aca="false">IF('ACFR FY2025'!H34="",0,'ACFR FY2025'!H34)</f>
        <v>3853173000</v>
      </c>
      <c r="O34" s="7" t="n">
        <f aca="false">IF('ACFR FY2025'!M34="",0,'ACFR FY2025'!M34)</f>
        <v>6852659000</v>
      </c>
      <c r="P34" s="7" t="n">
        <f aca="false">N34+O34</f>
        <v>10705832000</v>
      </c>
      <c r="Q34" s="7" t="n">
        <f aca="false">IF(D34=0,"",P34/D34)</f>
        <v>956.051312166636</v>
      </c>
      <c r="R34" s="8" t="n">
        <f aca="false">IF(E34=0,"",P34/E34)</f>
        <v>0.0139547377638648</v>
      </c>
      <c r="S34" s="7" t="n">
        <f aca="false">IF(OR('ACFR FY2025'!P34="",D34=0),"",'ACFR FY2025'!P34/D34)</f>
        <v>2203.36770028277</v>
      </c>
      <c r="T34" s="8" t="n">
        <f aca="false">IF(OR('ACFR FY2025'!P34="",E34=0),"",'ACFR FY2025'!P34/E34)</f>
        <v>0.0321608454102061</v>
      </c>
      <c r="U34" s="9" t="n">
        <f aca="false">IF(OR('ACFR FY2025'!W34="",'ACFR FY2025'!W34=0),"",P34/'ACFR FY2025'!W34)</f>
        <v>0.141956883944196</v>
      </c>
      <c r="V34" s="7" t="n">
        <f aca="false">IF('ACFR FY2025'!V34="","",SUM('ACFR FY2025'!S34:U34))</f>
        <v>20667936000</v>
      </c>
      <c r="W34" s="8" t="n">
        <f aca="false">IF(OR(V34="",'ACFR FY2025'!X34="",'ACFR FY2025'!X34=0),"",V34/'ACFR FY2025'!X34)</f>
        <v>0.277058889861753</v>
      </c>
      <c r="X34" s="6" t="n">
        <f aca="false">'Rainy Day (NASBO)'!C34*1000000</f>
        <v>3623000000</v>
      </c>
      <c r="Y34" s="10" t="n">
        <f aca="false">'Rainy Day (NASBO)'!E34</f>
        <v>0.115872965106982</v>
      </c>
      <c r="Z34" s="11" t="n">
        <f aca="false">'Rainy Day (NASBO)'!F34</f>
        <v>42.2936322640484</v>
      </c>
      <c r="AA34" s="11" t="n">
        <f aca="false">'State Population'!E34</f>
        <v>7.5563047581</v>
      </c>
      <c r="AB34" s="12" t="s">
        <v>168</v>
      </c>
    </row>
    <row r="35" customFormat="false" ht="15" hidden="false" customHeight="false" outlineLevel="0" collapsed="false">
      <c r="A35" s="4" t="s">
        <v>169</v>
      </c>
      <c r="B35" s="4" t="s">
        <v>170</v>
      </c>
      <c r="C35" s="5" t="str">
        <f aca="false">'ACFR FY2025'!D35</f>
        <v>FY2025</v>
      </c>
      <c r="D35" s="6" t="n">
        <f aca="false">'State Population'!C35</f>
        <v>799358</v>
      </c>
      <c r="E35" s="6" t="n">
        <f aca="false">'Personal Income'!C35*1000000</f>
        <v>60077400000</v>
      </c>
      <c r="F35" s="5" t="str">
        <f aca="false">IF('Ratings Detail'!C35="","",'Ratings Detail'!C35)</f>
        <v>Aa1</v>
      </c>
      <c r="G35" s="5" t="str">
        <f aca="false">IF('Ratings Detail'!E35="","",'Ratings Detail'!E35)</f>
        <v/>
      </c>
      <c r="H35" s="5" t="str">
        <f aca="false">IF('Ratings Detail'!G35="","",'Ratings Detail'!G35)</f>
        <v/>
      </c>
      <c r="I35" s="4" t="n">
        <f aca="false">IF('Ratings Detail'!C35="","",INDEX('Rating Scale'!$B$2:$B$29,MATCH('Ratings Detail'!C35,'Rating Scale'!$A$2:$A$29,0)))</f>
        <v>1</v>
      </c>
      <c r="J35" s="4" t="str">
        <f aca="false">IF('Ratings Detail'!E35="","",INDEX('Rating Scale'!$B$2:$B$29,MATCH('Ratings Detail'!E35,'Rating Scale'!$A$2:$A$29,0)))</f>
        <v/>
      </c>
      <c r="K35" s="4" t="str">
        <f aca="false">IF('Ratings Detail'!G35="","",INDEX('Rating Scale'!$B$2:$B$29,MATCH('Ratings Detail'!G35,'Rating Scale'!$A$2:$A$29,0)))</f>
        <v/>
      </c>
      <c r="L35" s="4" t="n">
        <f aca="false">COUNT(I35:K35)</f>
        <v>1</v>
      </c>
      <c r="M35" s="4" t="n">
        <f aca="false">IF(L35=0,"",MAX(I35:K35))</f>
        <v>1</v>
      </c>
      <c r="N35" s="7" t="n">
        <f aca="false">IF('ACFR FY2025'!H35="",0,'ACFR FY2025'!H35)</f>
        <v>1028024748</v>
      </c>
      <c r="O35" s="7" t="n">
        <f aca="false">IF('ACFR FY2025'!M35="",0,'ACFR FY2025'!M35)</f>
        <v>44547077</v>
      </c>
      <c r="P35" s="7" t="n">
        <f aca="false">N35+O35</f>
        <v>1072571825</v>
      </c>
      <c r="Q35" s="7" t="n">
        <f aca="false">IF(D35=0,"",P35/D35)</f>
        <v>1341.79156898411</v>
      </c>
      <c r="R35" s="8" t="n">
        <f aca="false">IF(E35=0,"",P35/E35)</f>
        <v>0.0178531664985502</v>
      </c>
      <c r="S35" s="7" t="n">
        <f aca="false">IF(OR('ACFR FY2025'!P35="",D35=0),"",'ACFR FY2025'!P35/D35)</f>
        <v>25647.8157046029</v>
      </c>
      <c r="T35" s="8" t="n">
        <f aca="false">IF(OR('ACFR FY2025'!P35="",E35=0),"",'ACFR FY2025'!P35/E35)</f>
        <v>0.341256223904497</v>
      </c>
      <c r="U35" s="9" t="n">
        <f aca="false">IF(OR('ACFR FY2025'!W35="",'ACFR FY2025'!W35=0),"",P35/'ACFR FY2025'!W35)</f>
        <v>0.237810163320114</v>
      </c>
      <c r="V35" s="7" t="n">
        <f aca="false">IF('ACFR FY2025'!V35="","",SUM('ACFR FY2025'!S35:U35))</f>
        <v>15971420103</v>
      </c>
      <c r="W35" s="8" t="n">
        <f aca="false">IF(OR(V35="",'ACFR FY2025'!X35="",'ACFR FY2025'!X35=0),"",V35/'ACFR FY2025'!X35)</f>
        <v>6.14628268885331</v>
      </c>
      <c r="X35" s="6" t="n">
        <f aca="false">'Rainy Day (NASBO)'!C35*1000000</f>
        <v>939000000</v>
      </c>
      <c r="Y35" s="10" t="n">
        <f aca="false">'Rainy Day (NASBO)'!E35</f>
        <v>0.377867203219316</v>
      </c>
      <c r="Z35" s="11" t="n">
        <f aca="false">'Rainy Day (NASBO)'!F35</f>
        <v>137.92152917505</v>
      </c>
      <c r="AA35" s="11" t="n">
        <f aca="false">'State Population'!E35</f>
        <v>0.6429152187</v>
      </c>
      <c r="AB35" s="12" t="s">
        <v>171</v>
      </c>
    </row>
    <row r="36" customFormat="false" ht="15" hidden="false" customHeight="false" outlineLevel="0" collapsed="false">
      <c r="A36" s="4" t="s">
        <v>172</v>
      </c>
      <c r="B36" s="4" t="s">
        <v>173</v>
      </c>
      <c r="C36" s="5" t="str">
        <f aca="false">'ACFR FY2025'!D36</f>
        <v>FY2025</v>
      </c>
      <c r="D36" s="6" t="n">
        <f aca="false">'State Population'!C36</f>
        <v>11900510</v>
      </c>
      <c r="E36" s="6" t="n">
        <f aca="false">'Personal Income'!C36*1000000</f>
        <v>800799100000</v>
      </c>
      <c r="F36" s="5" t="str">
        <f aca="false">IF('Ratings Detail'!C36="","",'Ratings Detail'!C36)</f>
        <v>Aaa</v>
      </c>
      <c r="G36" s="5" t="str">
        <f aca="false">IF('Ratings Detail'!E36="","",'Ratings Detail'!E36)</f>
        <v>AAA</v>
      </c>
      <c r="H36" s="5" t="str">
        <f aca="false">IF('Ratings Detail'!G36="","",'Ratings Detail'!G36)</f>
        <v>AAA</v>
      </c>
      <c r="I36" s="4" t="n">
        <f aca="false">IF('Ratings Detail'!C36="","",INDEX('Rating Scale'!$B$2:$B$29,MATCH('Ratings Detail'!C36,'Rating Scale'!$A$2:$A$29,0)))</f>
        <v>0</v>
      </c>
      <c r="J36" s="4" t="n">
        <f aca="false">IF('Ratings Detail'!E36="","",INDEX('Rating Scale'!$B$2:$B$29,MATCH('Ratings Detail'!E36,'Rating Scale'!$A$2:$A$29,0)))</f>
        <v>0</v>
      </c>
      <c r="K36" s="4" t="n">
        <f aca="false">IF('Ratings Detail'!G36="","",INDEX('Rating Scale'!$B$2:$B$29,MATCH('Ratings Detail'!G36,'Rating Scale'!$A$2:$A$29,0)))</f>
        <v>0</v>
      </c>
      <c r="L36" s="4" t="n">
        <f aca="false">COUNT(I36:K36)</f>
        <v>3</v>
      </c>
      <c r="M36" s="4" t="n">
        <f aca="false">IF(L36=0,"",MAX(I36:K36))</f>
        <v>0</v>
      </c>
      <c r="N36" s="7" t="n">
        <f aca="false">IF('ACFR FY2025'!H36="",0,'ACFR FY2025'!H36)</f>
        <v>5485727000</v>
      </c>
      <c r="O36" s="7" t="n">
        <f aca="false">IF('ACFR FY2025'!M36="",0,'ACFR FY2025'!M36)</f>
        <v>117969000</v>
      </c>
      <c r="P36" s="7" t="n">
        <f aca="false">N36+O36</f>
        <v>5603696000</v>
      </c>
      <c r="Q36" s="7" t="n">
        <f aca="false">IF(D36=0,"",P36/D36)</f>
        <v>470.87864301614</v>
      </c>
      <c r="R36" s="8" t="n">
        <f aca="false">IF(E36=0,"",P36/E36)</f>
        <v>0.00699763024209193</v>
      </c>
      <c r="S36" s="7" t="n">
        <f aca="false">IF(OR('ACFR FY2025'!P36="",D36=0),"",'ACFR FY2025'!P36/D36)</f>
        <v>34.425079261309</v>
      </c>
      <c r="T36" s="8" t="n">
        <f aca="false">IF(OR('ACFR FY2025'!P36="",E36=0),"",'ACFR FY2025'!P36/E36)</f>
        <v>0.00051158399154045</v>
      </c>
      <c r="U36" s="9" t="n">
        <f aca="false">IF(OR('ACFR FY2025'!W36="",'ACFR FY2025'!W36=0),"",P36/'ACFR FY2025'!W36)</f>
        <v>0.113565657146826</v>
      </c>
      <c r="V36" s="7" t="n">
        <f aca="false">IF('ACFR FY2025'!V36="","",SUM('ACFR FY2025'!S36:U36))</f>
        <v>15474330000</v>
      </c>
      <c r="W36" s="8" t="n">
        <f aca="false">IF(OR(V36="",'ACFR FY2025'!X36="",'ACFR FY2025'!X36=0),"",V36/'ACFR FY2025'!X36)</f>
        <v>0.31294479647343</v>
      </c>
      <c r="X36" s="6" t="n">
        <f aca="false">'Rainy Day (NASBO)'!C36*1000000</f>
        <v>3943000000</v>
      </c>
      <c r="Y36" s="10" t="n">
        <f aca="false">'Rainy Day (NASBO)'!E36</f>
        <v>0.130684077953069</v>
      </c>
      <c r="Z36" s="11" t="n">
        <f aca="false">'Rainy Day (NASBO)'!F36</f>
        <v>47.6996884528702</v>
      </c>
      <c r="AA36" s="11" t="n">
        <f aca="false">'State Population'!E36</f>
        <v>1.0038242708</v>
      </c>
      <c r="AB36" s="12" t="s">
        <v>174</v>
      </c>
    </row>
    <row r="37" customFormat="false" ht="15" hidden="false" customHeight="false" outlineLevel="0" collapsed="false">
      <c r="A37" s="4" t="s">
        <v>175</v>
      </c>
      <c r="B37" s="4" t="s">
        <v>176</v>
      </c>
      <c r="C37" s="5" t="str">
        <f aca="false">'ACFR FY2025'!D37</f>
        <v>FY2024</v>
      </c>
      <c r="D37" s="6" t="n">
        <f aca="false">'State Population'!C37</f>
        <v>4123288</v>
      </c>
      <c r="E37" s="6" t="n">
        <f aca="false">'Personal Income'!C37*1000000</f>
        <v>274858000000</v>
      </c>
      <c r="F37" s="5" t="str">
        <f aca="false">IF('Ratings Detail'!C37="","",'Ratings Detail'!C37)</f>
        <v>Aa1</v>
      </c>
      <c r="G37" s="5" t="str">
        <f aca="false">IF('Ratings Detail'!E37="","",'Ratings Detail'!E37)</f>
        <v>AA+</v>
      </c>
      <c r="H37" s="5" t="str">
        <f aca="false">IF('Ratings Detail'!G37="","",'Ratings Detail'!G37)</f>
        <v>AA+</v>
      </c>
      <c r="I37" s="4" t="n">
        <f aca="false">IF('Ratings Detail'!C37="","",INDEX('Rating Scale'!$B$2:$B$29,MATCH('Ratings Detail'!C37,'Rating Scale'!$A$2:$A$29,0)))</f>
        <v>1</v>
      </c>
      <c r="J37" s="4" t="n">
        <f aca="false">IF('Ratings Detail'!E37="","",INDEX('Rating Scale'!$B$2:$B$29,MATCH('Ratings Detail'!E37,'Rating Scale'!$A$2:$A$29,0)))</f>
        <v>1</v>
      </c>
      <c r="K37" s="4" t="n">
        <f aca="false">IF('Ratings Detail'!G37="","",INDEX('Rating Scale'!$B$2:$B$29,MATCH('Ratings Detail'!G37,'Rating Scale'!$A$2:$A$29,0)))</f>
        <v>1</v>
      </c>
      <c r="L37" s="4" t="n">
        <f aca="false">COUNT(I37:K37)</f>
        <v>3</v>
      </c>
      <c r="M37" s="4" t="n">
        <f aca="false">IF(L37=0,"",MAX(I37:K37))</f>
        <v>1</v>
      </c>
      <c r="N37" s="7" t="n">
        <f aca="false">IF('ACFR FY2025'!H37="",0,'ACFR FY2025'!H37)</f>
        <v>749066000</v>
      </c>
      <c r="O37" s="7" t="n">
        <f aca="false">IF('ACFR FY2025'!M37="",0,'ACFR FY2025'!M37)</f>
        <v>216928000</v>
      </c>
      <c r="P37" s="7" t="n">
        <f aca="false">N37+O37</f>
        <v>965994000</v>
      </c>
      <c r="Q37" s="7" t="n">
        <f aca="false">IF(D37=0,"",P37/D37)</f>
        <v>234.277595937999</v>
      </c>
      <c r="R37" s="8" t="n">
        <f aca="false">IF(E37=0,"",P37/E37)</f>
        <v>0.0035145202249889</v>
      </c>
      <c r="S37" s="7" t="n">
        <f aca="false">IF(OR('ACFR FY2025'!P37="",D37=0),"",'ACFR FY2025'!P37/D37)</f>
        <v>2663.87140553849</v>
      </c>
      <c r="T37" s="8" t="n">
        <f aca="false">IF(OR('ACFR FY2025'!P37="",E37=0),"",'ACFR FY2025'!P37/E37)</f>
        <v>0.039962122259494</v>
      </c>
      <c r="U37" s="9" t="n">
        <f aca="false">IF(OR('ACFR FY2025'!W37="",'ACFR FY2025'!W37=0),"",P37/'ACFR FY2025'!W37)</f>
        <v>0.0315638267672324</v>
      </c>
      <c r="V37" s="7" t="n">
        <f aca="false">IF('ACFR FY2025'!V37="","",SUM('ACFR FY2025'!S37:U37))</f>
        <v>10477255000</v>
      </c>
      <c r="W37" s="8" t="n">
        <f aca="false">IF(OR(V37="",'ACFR FY2025'!X37="",'ACFR FY2025'!X37=0),"",V37/'ACFR FY2025'!X37)</f>
        <v>0.344403696130584</v>
      </c>
      <c r="X37" s="6" t="n">
        <f aca="false">'Rainy Day (NASBO)'!C37*1000000</f>
        <v>1776000000</v>
      </c>
      <c r="Y37" s="10" t="n">
        <f aca="false">'Rainy Day (NASBO)'!E37</f>
        <v>0.167705382436261</v>
      </c>
      <c r="Z37" s="11" t="n">
        <f aca="false">'Rainy Day (NASBO)'!F37</f>
        <v>61.2124645892351</v>
      </c>
      <c r="AA37" s="11" t="n">
        <f aca="false">'State Population'!E37</f>
        <v>3.5255854304</v>
      </c>
      <c r="AB37" s="12" t="s">
        <v>91</v>
      </c>
    </row>
    <row r="38" customFormat="false" ht="15" hidden="false" customHeight="false" outlineLevel="0" collapsed="false">
      <c r="A38" s="4" t="s">
        <v>177</v>
      </c>
      <c r="B38" s="4" t="s">
        <v>178</v>
      </c>
      <c r="C38" s="5" t="str">
        <f aca="false">'ACFR FY2025'!D38</f>
        <v>FY2025</v>
      </c>
      <c r="D38" s="6" t="n">
        <f aca="false">'State Population'!C38</f>
        <v>4273586</v>
      </c>
      <c r="E38" s="6" t="n">
        <f aca="false">'Personal Income'!C38*1000000</f>
        <v>314868700000</v>
      </c>
      <c r="F38" s="5" t="str">
        <f aca="false">IF('Ratings Detail'!C38="","",'Ratings Detail'!C38)</f>
        <v>Aa1</v>
      </c>
      <c r="G38" s="5" t="str">
        <f aca="false">IF('Ratings Detail'!E38="","",'Ratings Detail'!E38)</f>
        <v>AA+</v>
      </c>
      <c r="H38" s="5" t="str">
        <f aca="false">IF('Ratings Detail'!G38="","",'Ratings Detail'!G38)</f>
        <v>AA+</v>
      </c>
      <c r="I38" s="4" t="n">
        <f aca="false">IF('Ratings Detail'!C38="","",INDEX('Rating Scale'!$B$2:$B$29,MATCH('Ratings Detail'!C38,'Rating Scale'!$A$2:$A$29,0)))</f>
        <v>1</v>
      </c>
      <c r="J38" s="4" t="n">
        <f aca="false">IF('Ratings Detail'!E38="","",INDEX('Rating Scale'!$B$2:$B$29,MATCH('Ratings Detail'!E38,'Rating Scale'!$A$2:$A$29,0)))</f>
        <v>1</v>
      </c>
      <c r="K38" s="4" t="n">
        <f aca="false">IF('Ratings Detail'!G38="","",INDEX('Rating Scale'!$B$2:$B$29,MATCH('Ratings Detail'!G38,'Rating Scale'!$A$2:$A$29,0)))</f>
        <v>1</v>
      </c>
      <c r="L38" s="4" t="n">
        <f aca="false">COUNT(I38:K38)</f>
        <v>3</v>
      </c>
      <c r="M38" s="4" t="n">
        <f aca="false">IF(L38=0,"",MAX(I38:K38))</f>
        <v>1</v>
      </c>
      <c r="N38" s="7" t="n">
        <f aca="false">IF('ACFR FY2025'!H38="",0,'ACFR FY2025'!H38)</f>
        <v>5994842000</v>
      </c>
      <c r="O38" s="7" t="n">
        <f aca="false">IF('ACFR FY2025'!M38="",0,'ACFR FY2025'!M38)</f>
        <v>97269000</v>
      </c>
      <c r="P38" s="7" t="n">
        <f aca="false">N38+O38</f>
        <v>6092111000</v>
      </c>
      <c r="Q38" s="7" t="n">
        <f aca="false">IF(D38=0,"",P38/D38)</f>
        <v>1425.52671222716</v>
      </c>
      <c r="R38" s="8" t="n">
        <f aca="false">IF(E38=0,"",P38/E38)</f>
        <v>0.0193480996999702</v>
      </c>
      <c r="S38" s="7" t="n">
        <f aca="false">IF(OR('ACFR FY2025'!P38="",D38=0),"",'ACFR FY2025'!P38/D38)</f>
        <v>2183.38931286278</v>
      </c>
      <c r="T38" s="8" t="n">
        <f aca="false">IF(OR('ACFR FY2025'!P38="",E38=0),"",'ACFR FY2025'!P38/E38)</f>
        <v>0.0296342634247228</v>
      </c>
      <c r="U38" s="9" t="n">
        <f aca="false">IF(OR('ACFR FY2025'!W38="",'ACFR FY2025'!W38=0),"",P38/'ACFR FY2025'!W38)</f>
        <v>0.352308326394185</v>
      </c>
      <c r="V38" s="7" t="n">
        <f aca="false">IF('ACFR FY2025'!V38="","",SUM('ACFR FY2025'!S38:U38))</f>
        <v>3672186000</v>
      </c>
      <c r="W38" s="8" t="n">
        <f aca="false">IF(OR(V38="",'ACFR FY2025'!X38="",'ACFR FY2025'!X38=0),"",V38/'ACFR FY2025'!X38)</f>
        <v>0.206595706436295</v>
      </c>
      <c r="X38" s="6" t="n">
        <f aca="false">'Rainy Day (NASBO)'!C38*1000000</f>
        <v>2923000000</v>
      </c>
      <c r="Y38" s="10" t="n">
        <f aca="false">'Rainy Day (NASBO)'!E38</f>
        <v>0.171678609185951</v>
      </c>
      <c r="Z38" s="11" t="n">
        <f aca="false">'Rainy Day (NASBO)'!F38</f>
        <v>62.6626923528721</v>
      </c>
      <c r="AA38" s="11" t="n">
        <f aca="false">'State Population'!E38</f>
        <v>0.5218464652</v>
      </c>
      <c r="AB38" s="4"/>
    </row>
    <row r="39" customFormat="false" ht="15" hidden="false" customHeight="false" outlineLevel="0" collapsed="false">
      <c r="A39" s="4" t="s">
        <v>179</v>
      </c>
      <c r="B39" s="4" t="s">
        <v>180</v>
      </c>
      <c r="C39" s="5" t="str">
        <f aca="false">'ACFR FY2025'!D39</f>
        <v>FY2025</v>
      </c>
      <c r="D39" s="6" t="n">
        <f aca="false">'State Population'!C39</f>
        <v>13059432</v>
      </c>
      <c r="E39" s="6" t="n">
        <f aca="false">'Personal Income'!C39*1000000</f>
        <v>969412500000</v>
      </c>
      <c r="F39" s="5" t="str">
        <f aca="false">IF('Ratings Detail'!C39="","",'Ratings Detail'!C39)</f>
        <v>Aa2</v>
      </c>
      <c r="G39" s="5" t="str">
        <f aca="false">IF('Ratings Detail'!E39="","",'Ratings Detail'!E39)</f>
        <v>A+</v>
      </c>
      <c r="H39" s="5" t="str">
        <f aca="false">IF('Ratings Detail'!G39="","",'Ratings Detail'!G39)</f>
        <v>AA</v>
      </c>
      <c r="I39" s="4" t="n">
        <f aca="false">IF('Ratings Detail'!C39="","",INDEX('Rating Scale'!$B$2:$B$29,MATCH('Ratings Detail'!C39,'Rating Scale'!$A$2:$A$29,0)))</f>
        <v>2</v>
      </c>
      <c r="J39" s="4" t="n">
        <f aca="false">IF('Ratings Detail'!E39="","",INDEX('Rating Scale'!$B$2:$B$29,MATCH('Ratings Detail'!E39,'Rating Scale'!$A$2:$A$29,0)))</f>
        <v>4</v>
      </c>
      <c r="K39" s="4" t="n">
        <f aca="false">IF('Ratings Detail'!G39="","",INDEX('Rating Scale'!$B$2:$B$29,MATCH('Ratings Detail'!G39,'Rating Scale'!$A$2:$A$29,0)))</f>
        <v>2</v>
      </c>
      <c r="L39" s="4" t="n">
        <f aca="false">COUNT(I39:K39)</f>
        <v>3</v>
      </c>
      <c r="M39" s="4" t="n">
        <f aca="false">IF(L39=0,"",MAX(I39:K39))</f>
        <v>4</v>
      </c>
      <c r="N39" s="7" t="n">
        <f aca="false">IF('ACFR FY2025'!H39="",0,'ACFR FY2025'!H39)</f>
        <v>17465076000</v>
      </c>
      <c r="O39" s="7" t="n">
        <f aca="false">IF('ACFR FY2025'!M39="",0,'ACFR FY2025'!M39)</f>
        <v>14086078000</v>
      </c>
      <c r="P39" s="7" t="n">
        <f aca="false">N39+O39</f>
        <v>31551154000</v>
      </c>
      <c r="Q39" s="7" t="n">
        <f aca="false">IF(D39=0,"",P39/D39)</f>
        <v>2415.96678936726</v>
      </c>
      <c r="R39" s="8" t="n">
        <f aca="false">IF(E39=0,"",P39/E39)</f>
        <v>0.0325466754348639</v>
      </c>
      <c r="S39" s="7" t="n">
        <f aca="false">IF(OR('ACFR FY2025'!P39="",D39=0),"",'ACFR FY2025'!P39/D39)</f>
        <v>-1357.89244126391</v>
      </c>
      <c r="T39" s="8" t="n">
        <f aca="false">IF(OR('ACFR FY2025'!P39="",E39=0),"",'ACFR FY2025'!P39/E39)</f>
        <v>-0.0182928361249726</v>
      </c>
      <c r="U39" s="9" t="n">
        <f aca="false">IF(OR('ACFR FY2025'!W39="",'ACFR FY2025'!W39=0),"",P39/'ACFR FY2025'!W39)</f>
        <v>0.341407958422944</v>
      </c>
      <c r="V39" s="7" t="n">
        <f aca="false">IF('ACFR FY2025'!V39="","",SUM('ACFR FY2025'!S39:U39))</f>
        <v>15788439000</v>
      </c>
      <c r="W39" s="8" t="n">
        <f aca="false">IF(OR(V39="",'ACFR FY2025'!X39="",'ACFR FY2025'!X39=0),"",V39/'ACFR FY2025'!X39)</f>
        <v>0.166618085147305</v>
      </c>
      <c r="X39" s="6" t="n">
        <f aca="false">'Rainy Day (NASBO)'!C39*1000000</f>
        <v>7473000000</v>
      </c>
      <c r="Y39" s="10" t="n">
        <f aca="false">'Rainy Day (NASBO)'!E39</f>
        <v>0.156263722476633</v>
      </c>
      <c r="Z39" s="11" t="n">
        <f aca="false">'Rainy Day (NASBO)'!F39</f>
        <v>57.0362587039709</v>
      </c>
      <c r="AA39" s="11" t="n">
        <f aca="false">'State Population'!E39</f>
        <v>-0.224935339</v>
      </c>
      <c r="AB39" s="4"/>
    </row>
    <row r="40" customFormat="false" ht="15" hidden="false" customHeight="false" outlineLevel="0" collapsed="false">
      <c r="A40" s="4" t="s">
        <v>181</v>
      </c>
      <c r="B40" s="4" t="s">
        <v>182</v>
      </c>
      <c r="C40" s="5" t="str">
        <f aca="false">'ACFR FY2025'!D40</f>
        <v>FY2025</v>
      </c>
      <c r="D40" s="6" t="n">
        <f aca="false">'State Population'!C40</f>
        <v>1114521</v>
      </c>
      <c r="E40" s="6" t="n">
        <f aca="false">'Personal Income'!C40*1000000</f>
        <v>82465200000</v>
      </c>
      <c r="F40" s="5" t="str">
        <f aca="false">IF('Ratings Detail'!C40="","",'Ratings Detail'!C40)</f>
        <v>Aa2</v>
      </c>
      <c r="G40" s="5" t="str">
        <f aca="false">IF('Ratings Detail'!E40="","",'Ratings Detail'!E40)</f>
        <v>AA</v>
      </c>
      <c r="H40" s="5" t="str">
        <f aca="false">IF('Ratings Detail'!G40="","",'Ratings Detail'!G40)</f>
        <v>AA+</v>
      </c>
      <c r="I40" s="4" t="n">
        <f aca="false">IF('Ratings Detail'!C40="","",INDEX('Rating Scale'!$B$2:$B$29,MATCH('Ratings Detail'!C40,'Rating Scale'!$A$2:$A$29,0)))</f>
        <v>2</v>
      </c>
      <c r="J40" s="4" t="n">
        <f aca="false">IF('Ratings Detail'!E40="","",INDEX('Rating Scale'!$B$2:$B$29,MATCH('Ratings Detail'!E40,'Rating Scale'!$A$2:$A$29,0)))</f>
        <v>2</v>
      </c>
      <c r="K40" s="4" t="n">
        <f aca="false">IF('Ratings Detail'!G40="","",INDEX('Rating Scale'!$B$2:$B$29,MATCH('Ratings Detail'!G40,'Rating Scale'!$A$2:$A$29,0)))</f>
        <v>1</v>
      </c>
      <c r="L40" s="4" t="n">
        <f aca="false">COUNT(I40:K40)</f>
        <v>3</v>
      </c>
      <c r="M40" s="4" t="n">
        <f aca="false">IF(L40=0,"",MAX(I40:K40))</f>
        <v>2</v>
      </c>
      <c r="N40" s="7" t="n">
        <f aca="false">IF('ACFR FY2025'!H40="",0,'ACFR FY2025'!H40)</f>
        <v>2977284000</v>
      </c>
      <c r="O40" s="7" t="n">
        <f aca="false">IF('ACFR FY2025'!M40="",0,'ACFR FY2025'!M40)</f>
        <v>127042000</v>
      </c>
      <c r="P40" s="7" t="n">
        <f aca="false">N40+O40</f>
        <v>3104326000</v>
      </c>
      <c r="Q40" s="7" t="n">
        <f aca="false">IF(D40=0,"",P40/D40)</f>
        <v>2785.34545333825</v>
      </c>
      <c r="R40" s="8" t="n">
        <f aca="false">IF(E40=0,"",P40/E40)</f>
        <v>0.0376440728937782</v>
      </c>
      <c r="S40" s="7" t="n">
        <f aca="false">IF(OR('ACFR FY2025'!P40="",D40=0),"",'ACFR FY2025'!P40/D40)</f>
        <v>-3576.25114286765</v>
      </c>
      <c r="T40" s="8" t="n">
        <f aca="false">IF(OR('ACFR FY2025'!P40="",E40=0),"",'ACFR FY2025'!P40/E40)</f>
        <v>-0.0483331999437338</v>
      </c>
      <c r="U40" s="9" t="n">
        <f aca="false">IF(OR('ACFR FY2025'!W40="",'ACFR FY2025'!W40=0),"",P40/'ACFR FY2025'!W40)</f>
        <v>0.307487119385978</v>
      </c>
      <c r="V40" s="7" t="n">
        <f aca="false">IF('ACFR FY2025'!V40="","",SUM('ACFR FY2025'!S40:U40))</f>
        <v>485472000</v>
      </c>
      <c r="W40" s="8" t="n">
        <f aca="false">IF(OR(V40="",'ACFR FY2025'!X40="",'ACFR FY2025'!X40=0),"",V40/'ACFR FY2025'!X40)</f>
        <v>0.0461343328699995</v>
      </c>
      <c r="X40" s="6" t="n">
        <f aca="false">'Rainy Day (NASBO)'!C40*1000000</f>
        <v>298000000</v>
      </c>
      <c r="Y40" s="10" t="n">
        <f aca="false">'Rainy Day (NASBO)'!E40</f>
        <v>0.0538294797687861</v>
      </c>
      <c r="Z40" s="11" t="n">
        <f aca="false">'Rainy Day (NASBO)'!F40</f>
        <v>19.6477601156069</v>
      </c>
      <c r="AA40" s="11" t="n">
        <f aca="false">'State Population'!E40</f>
        <v>-1.394197406</v>
      </c>
      <c r="AB40" s="4"/>
    </row>
    <row r="41" customFormat="false" ht="15" hidden="false" customHeight="false" outlineLevel="0" collapsed="false">
      <c r="A41" s="4" t="s">
        <v>183</v>
      </c>
      <c r="B41" s="4" t="s">
        <v>184</v>
      </c>
      <c r="C41" s="5" t="str">
        <f aca="false">'ACFR FY2025'!D41</f>
        <v>FY2025</v>
      </c>
      <c r="D41" s="6" t="n">
        <f aca="false">'State Population'!C41</f>
        <v>5570274</v>
      </c>
      <c r="E41" s="6" t="n">
        <f aca="false">'Personal Income'!C41*1000000</f>
        <v>351926000000</v>
      </c>
      <c r="F41" s="5" t="str">
        <f aca="false">IF('Ratings Detail'!C41="","",'Ratings Detail'!C41)</f>
        <v>Aaa</v>
      </c>
      <c r="G41" s="5" t="str">
        <f aca="false">IF('Ratings Detail'!E41="","",'Ratings Detail'!E41)</f>
        <v>AA+</v>
      </c>
      <c r="H41" s="5" t="str">
        <f aca="false">IF('Ratings Detail'!G41="","",'Ratings Detail'!G41)</f>
        <v>AAA</v>
      </c>
      <c r="I41" s="4" t="n">
        <f aca="false">IF('Ratings Detail'!C41="","",INDEX('Rating Scale'!$B$2:$B$29,MATCH('Ratings Detail'!C41,'Rating Scale'!$A$2:$A$29,0)))</f>
        <v>0</v>
      </c>
      <c r="J41" s="4" t="n">
        <f aca="false">IF('Ratings Detail'!E41="","",INDEX('Rating Scale'!$B$2:$B$29,MATCH('Ratings Detail'!E41,'Rating Scale'!$A$2:$A$29,0)))</f>
        <v>1</v>
      </c>
      <c r="K41" s="4" t="n">
        <f aca="false">IF('Ratings Detail'!G41="","",INDEX('Rating Scale'!$B$2:$B$29,MATCH('Ratings Detail'!G41,'Rating Scale'!$A$2:$A$29,0)))</f>
        <v>0</v>
      </c>
      <c r="L41" s="4" t="n">
        <f aca="false">COUNT(I41:K41)</f>
        <v>3</v>
      </c>
      <c r="M41" s="4" t="n">
        <f aca="false">IF(L41=0,"",MAX(I41:K41))</f>
        <v>1</v>
      </c>
      <c r="N41" s="7" t="n">
        <f aca="false">IF('ACFR FY2025'!H41="",0,'ACFR FY2025'!H41)</f>
        <v>4136528000</v>
      </c>
      <c r="O41" s="7" t="n">
        <f aca="false">IF('ACFR FY2025'!M41="",0,'ACFR FY2025'!M41)</f>
        <v>3334438000</v>
      </c>
      <c r="P41" s="7" t="n">
        <f aca="false">N41+O41</f>
        <v>7470966000</v>
      </c>
      <c r="Q41" s="7" t="n">
        <f aca="false">IF(D41=0,"",P41/D41)</f>
        <v>1341.22055755247</v>
      </c>
      <c r="R41" s="8" t="n">
        <f aca="false">IF(E41=0,"",P41/E41)</f>
        <v>0.0212287980996005</v>
      </c>
      <c r="S41" s="7" t="n">
        <f aca="false">IF(OR('ACFR FY2025'!P41="",D41=0),"",'ACFR FY2025'!P41/D41)</f>
        <v>600.964871745986</v>
      </c>
      <c r="T41" s="8" t="n">
        <f aca="false">IF(OR('ACFR FY2025'!P41="",E41=0),"",'ACFR FY2025'!P41/E41)</f>
        <v>0.00951205367037389</v>
      </c>
      <c r="U41" s="9" t="n">
        <f aca="false">IF(OR('ACFR FY2025'!W41="",'ACFR FY2025'!W41=0),"",P41/'ACFR FY2025'!W41)</f>
        <v>0.360367480996691</v>
      </c>
      <c r="V41" s="7" t="n">
        <f aca="false">IF('ACFR FY2025'!V41="","",SUM('ACFR FY2025'!S41:U41))</f>
        <v>7601676000</v>
      </c>
      <c r="W41" s="8" t="n">
        <f aca="false">IF(OR(V41="",'ACFR FY2025'!X41="",'ACFR FY2025'!X41=0),"",V41/'ACFR FY2025'!X41)</f>
        <v>0.374038606739802</v>
      </c>
      <c r="X41" s="6" t="n">
        <f aca="false">'Rainy Day (NASBO)'!C41*1000000</f>
        <v>1442000000</v>
      </c>
      <c r="Y41" s="10" t="n">
        <f aca="false">'Rainy Day (NASBO)'!E41</f>
        <v>0.104258549634878</v>
      </c>
      <c r="Z41" s="11" t="n">
        <f aca="false">'Rainy Day (NASBO)'!F41</f>
        <v>38.0543706167305</v>
      </c>
      <c r="AA41" s="11" t="n">
        <f aca="false">'State Population'!E41</f>
        <v>12.046735301</v>
      </c>
      <c r="AB41" s="4"/>
    </row>
    <row r="42" customFormat="false" ht="15" hidden="false" customHeight="false" outlineLevel="0" collapsed="false">
      <c r="A42" s="4" t="s">
        <v>185</v>
      </c>
      <c r="B42" s="4" t="s">
        <v>186</v>
      </c>
      <c r="C42" s="5" t="str">
        <f aca="false">'ACFR FY2025'!D42</f>
        <v>FY2025</v>
      </c>
      <c r="D42" s="6" t="n">
        <f aca="false">'State Population'!C42</f>
        <v>935094</v>
      </c>
      <c r="E42" s="6" t="n">
        <f aca="false">'Personal Income'!C42*1000000</f>
        <v>74150000000</v>
      </c>
      <c r="F42" s="5" t="str">
        <f aca="false">IF('Ratings Detail'!C42="","",'Ratings Detail'!C42)</f>
        <v>Aaa</v>
      </c>
      <c r="G42" s="5" t="str">
        <f aca="false">IF('Ratings Detail'!E42="","",'Ratings Detail'!E42)</f>
        <v>AAA</v>
      </c>
      <c r="H42" s="5" t="str">
        <f aca="false">IF('Ratings Detail'!G42="","",'Ratings Detail'!G42)</f>
        <v>AAA</v>
      </c>
      <c r="I42" s="4" t="n">
        <f aca="false">IF('Ratings Detail'!C42="","",INDEX('Rating Scale'!$B$2:$B$29,MATCH('Ratings Detail'!C42,'Rating Scale'!$A$2:$A$29,0)))</f>
        <v>0</v>
      </c>
      <c r="J42" s="4" t="n">
        <f aca="false">IF('Ratings Detail'!E42="","",INDEX('Rating Scale'!$B$2:$B$29,MATCH('Ratings Detail'!E42,'Rating Scale'!$A$2:$A$29,0)))</f>
        <v>0</v>
      </c>
      <c r="K42" s="4" t="n">
        <f aca="false">IF('Ratings Detail'!G42="","",INDEX('Rating Scale'!$B$2:$B$29,MATCH('Ratings Detail'!G42,'Rating Scale'!$A$2:$A$29,0)))</f>
        <v>0</v>
      </c>
      <c r="L42" s="4" t="n">
        <f aca="false">COUNT(I42:K42)</f>
        <v>3</v>
      </c>
      <c r="M42" s="4" t="n">
        <f aca="false">IF(L42=0,"",MAX(I42:K42))</f>
        <v>0</v>
      </c>
      <c r="N42" s="7" t="n">
        <f aca="false">IF('ACFR FY2025'!H42="",0,'ACFR FY2025'!H42)</f>
        <v>0</v>
      </c>
      <c r="O42" s="7" t="n">
        <f aca="false">IF('ACFR FY2025'!M42="",0,'ACFR FY2025'!M42)</f>
        <v>0</v>
      </c>
      <c r="P42" s="7" t="n">
        <f aca="false">N42+O42</f>
        <v>0</v>
      </c>
      <c r="Q42" s="7" t="n">
        <f aca="false">IF(D42=0,"",P42/D42)</f>
        <v>0</v>
      </c>
      <c r="R42" s="8" t="n">
        <f aca="false">IF(E42=0,"",P42/E42)</f>
        <v>0</v>
      </c>
      <c r="S42" s="7" t="n">
        <f aca="false">IF(OR('ACFR FY2025'!P42="",D42=0),"",'ACFR FY2025'!P42/D42)</f>
        <v>2886.26491026571</v>
      </c>
      <c r="T42" s="8" t="n">
        <f aca="false">IF(OR('ACFR FY2025'!P42="",E42=0),"",'ACFR FY2025'!P42/E42)</f>
        <v>0.0363982333108564</v>
      </c>
      <c r="U42" s="9" t="n">
        <f aca="false">IF(OR('ACFR FY2025'!W42="",'ACFR FY2025'!W42=0),"",P42/'ACFR FY2025'!W42)</f>
        <v>0</v>
      </c>
      <c r="V42" s="7" t="n">
        <f aca="false">IF('ACFR FY2025'!V42="","",SUM('ACFR FY2025'!S42:U42))</f>
        <v>1658198000</v>
      </c>
      <c r="W42" s="8" t="n">
        <f aca="false">IF(OR(V42="",'ACFR FY2025'!X42="",'ACFR FY2025'!X42=0),"",V42/'ACFR FY2025'!X42)</f>
        <v>0.63783690634495</v>
      </c>
      <c r="X42" s="6" t="n">
        <f aca="false">'Rainy Day (NASBO)'!C42*1000000</f>
        <v>323000000</v>
      </c>
      <c r="Y42" s="10" t="n">
        <f aca="false">'Rainy Day (NASBO)'!E42</f>
        <v>0.132322818517001</v>
      </c>
      <c r="Z42" s="11" t="n">
        <f aca="false">'Rainy Day (NASBO)'!F42</f>
        <v>48.2978287587055</v>
      </c>
      <c r="AA42" s="11" t="n">
        <f aca="false">'State Population'!E42</f>
        <v>2.3294977349</v>
      </c>
      <c r="AB42" s="12" t="s">
        <v>187</v>
      </c>
    </row>
    <row r="43" customFormat="false" ht="15" hidden="false" customHeight="false" outlineLevel="0" collapsed="false">
      <c r="A43" s="4" t="s">
        <v>188</v>
      </c>
      <c r="B43" s="4" t="s">
        <v>189</v>
      </c>
      <c r="C43" s="5" t="str">
        <f aca="false">'ACFR FY2025'!D43</f>
        <v>FY2025</v>
      </c>
      <c r="D43" s="6" t="n">
        <f aca="false">'State Population'!C43</f>
        <v>7315076</v>
      </c>
      <c r="E43" s="6" t="n">
        <f aca="false">'Personal Income'!C43*1000000</f>
        <v>505698300000</v>
      </c>
      <c r="F43" s="5" t="str">
        <f aca="false">IF('Ratings Detail'!C43="","",'Ratings Detail'!C43)</f>
        <v>Aaa</v>
      </c>
      <c r="G43" s="5" t="str">
        <f aca="false">IF('Ratings Detail'!E43="","",'Ratings Detail'!E43)</f>
        <v>AAA</v>
      </c>
      <c r="H43" s="5" t="str">
        <f aca="false">IF('Ratings Detail'!G43="","",'Ratings Detail'!G43)</f>
        <v>AAA</v>
      </c>
      <c r="I43" s="4" t="n">
        <f aca="false">IF('Ratings Detail'!C43="","",INDEX('Rating Scale'!$B$2:$B$29,MATCH('Ratings Detail'!C43,'Rating Scale'!$A$2:$A$29,0)))</f>
        <v>0</v>
      </c>
      <c r="J43" s="4" t="n">
        <f aca="false">IF('Ratings Detail'!E43="","",INDEX('Rating Scale'!$B$2:$B$29,MATCH('Ratings Detail'!E43,'Rating Scale'!$A$2:$A$29,0)))</f>
        <v>0</v>
      </c>
      <c r="K43" s="4" t="n">
        <f aca="false">IF('Ratings Detail'!G43="","",INDEX('Rating Scale'!$B$2:$B$29,MATCH('Ratings Detail'!G43,'Rating Scale'!$A$2:$A$29,0)))</f>
        <v>0</v>
      </c>
      <c r="L43" s="4" t="n">
        <f aca="false">COUNT(I43:K43)</f>
        <v>3</v>
      </c>
      <c r="M43" s="4" t="n">
        <f aca="false">IF(L43=0,"",MAX(I43:K43))</f>
        <v>0</v>
      </c>
      <c r="N43" s="7" t="n">
        <f aca="false">IF('ACFR FY2025'!H43="",0,'ACFR FY2025'!H43)</f>
        <v>367068000</v>
      </c>
      <c r="O43" s="7" t="n">
        <f aca="false">IF('ACFR FY2025'!M43="",0,'ACFR FY2025'!M43)</f>
        <v>717503000</v>
      </c>
      <c r="P43" s="7" t="n">
        <f aca="false">N43+O43</f>
        <v>1084571000</v>
      </c>
      <c r="Q43" s="7" t="n">
        <f aca="false">IF(D43=0,"",P43/D43)</f>
        <v>148.265171817764</v>
      </c>
      <c r="R43" s="8" t="n">
        <f aca="false">IF(E43=0,"",P43/E43)</f>
        <v>0.00214469971522546</v>
      </c>
      <c r="S43" s="7" t="n">
        <f aca="false">IF(OR('ACFR FY2025'!P43="",D43=0),"",'ACFR FY2025'!P43/D43)</f>
        <v>3217.39733121023</v>
      </c>
      <c r="T43" s="8" t="n">
        <f aca="false">IF(OR('ACFR FY2025'!P43="",E43=0),"",'ACFR FY2025'!P43/E43)</f>
        <v>0.0465406073146775</v>
      </c>
      <c r="U43" s="9" t="n">
        <f aca="false">IF(OR('ACFR FY2025'!W43="",'ACFR FY2025'!W43=0),"",P43/'ACFR FY2025'!W43)</f>
        <v>0.0305740109729412</v>
      </c>
      <c r="V43" s="7" t="n">
        <f aca="false">IF('ACFR FY2025'!V43="","",SUM('ACFR FY2025'!S43:U43))</f>
        <v>10733757000</v>
      </c>
      <c r="W43" s="8" t="n">
        <f aca="false">IF(OR(V43="",'ACFR FY2025'!X43="",'ACFR FY2025'!X43=0),"",V43/'ACFR FY2025'!X43)</f>
        <v>0.330677053952566</v>
      </c>
      <c r="X43" s="6" t="n">
        <f aca="false">'Rainy Day (NASBO)'!C43*1000000</f>
        <v>2150000000</v>
      </c>
      <c r="Y43" s="10" t="n">
        <f aca="false">'Rainy Day (NASBO)'!E43</f>
        <v>0.0984477311232199</v>
      </c>
      <c r="Z43" s="11" t="n">
        <f aca="false">'Rainy Day (NASBO)'!F43</f>
        <v>35.9334218599753</v>
      </c>
      <c r="AA43" s="11" t="n">
        <f aca="false">'State Population'!E43</f>
        <v>5.820119732</v>
      </c>
      <c r="AB43" s="12" t="s">
        <v>158</v>
      </c>
    </row>
    <row r="44" customFormat="false" ht="15" hidden="false" customHeight="false" outlineLevel="0" collapsed="false">
      <c r="A44" s="4" t="s">
        <v>190</v>
      </c>
      <c r="B44" s="4" t="s">
        <v>191</v>
      </c>
      <c r="C44" s="5" t="str">
        <f aca="false">'ACFR FY2025'!D44</f>
        <v>FY2025</v>
      </c>
      <c r="D44" s="6" t="n">
        <f aca="false">'State Population'!C44</f>
        <v>31709821</v>
      </c>
      <c r="E44" s="6" t="n">
        <f aca="false">'Personal Income'!C44*1000000</f>
        <v>2294646600000</v>
      </c>
      <c r="F44" s="5" t="str">
        <f aca="false">IF('Ratings Detail'!C44="","",'Ratings Detail'!C44)</f>
        <v>Aaa</v>
      </c>
      <c r="G44" s="5" t="str">
        <f aca="false">IF('Ratings Detail'!E44="","",'Ratings Detail'!E44)</f>
        <v>AAA</v>
      </c>
      <c r="H44" s="5" t="str">
        <f aca="false">IF('Ratings Detail'!G44="","",'Ratings Detail'!G44)</f>
        <v>AAA</v>
      </c>
      <c r="I44" s="4" t="n">
        <f aca="false">IF('Ratings Detail'!C44="","",INDEX('Rating Scale'!$B$2:$B$29,MATCH('Ratings Detail'!C44,'Rating Scale'!$A$2:$A$29,0)))</f>
        <v>0</v>
      </c>
      <c r="J44" s="4" t="n">
        <f aca="false">IF('Ratings Detail'!E44="","",INDEX('Rating Scale'!$B$2:$B$29,MATCH('Ratings Detail'!E44,'Rating Scale'!$A$2:$A$29,0)))</f>
        <v>0</v>
      </c>
      <c r="K44" s="4" t="n">
        <f aca="false">IF('Ratings Detail'!G44="","",INDEX('Rating Scale'!$B$2:$B$29,MATCH('Ratings Detail'!G44,'Rating Scale'!$A$2:$A$29,0)))</f>
        <v>0</v>
      </c>
      <c r="L44" s="4" t="n">
        <f aca="false">COUNT(I44:K44)</f>
        <v>3</v>
      </c>
      <c r="M44" s="4" t="n">
        <f aca="false">IF(L44=0,"",MAX(I44:K44))</f>
        <v>0</v>
      </c>
      <c r="N44" s="7" t="n">
        <f aca="false">IF('ACFR FY2025'!H44="",0,'ACFR FY2025'!H44)</f>
        <v>52394495000</v>
      </c>
      <c r="O44" s="7" t="n">
        <f aca="false">IF('ACFR FY2025'!M44="",0,'ACFR FY2025'!M44)</f>
        <v>57253808000</v>
      </c>
      <c r="P44" s="7" t="n">
        <f aca="false">N44+O44</f>
        <v>109648303000</v>
      </c>
      <c r="Q44" s="7" t="n">
        <f aca="false">IF(D44=0,"",P44/D44)</f>
        <v>3457.86571926723</v>
      </c>
      <c r="R44" s="8" t="n">
        <f aca="false">IF(E44=0,"",P44/E44)</f>
        <v>0.0477843965166575</v>
      </c>
      <c r="S44" s="7" t="n">
        <f aca="false">IF(OR('ACFR FY2025'!P44="",D44=0),"",'ACFR FY2025'!P44/D44)</f>
        <v>-613.874010830903</v>
      </c>
      <c r="T44" s="8" t="n">
        <f aca="false">IF(OR('ACFR FY2025'!P44="",E44=0),"",'ACFR FY2025'!P44/E44)</f>
        <v>-0.00848315161036127</v>
      </c>
      <c r="U44" s="9" t="n">
        <f aca="false">IF(OR('ACFR FY2025'!W44="",'ACFR FY2025'!W44=0),"",P44/'ACFR FY2025'!W44)</f>
        <v>0.689100863743011</v>
      </c>
      <c r="V44" s="7" t="n">
        <f aca="false">IF('ACFR FY2025'!V44="","",SUM('ACFR FY2025'!S44:U44))</f>
        <v>56535851000</v>
      </c>
      <c r="W44" s="8" t="n">
        <f aca="false">IF(OR(V44="",'ACFR FY2025'!X44="",'ACFR FY2025'!X44=0),"",V44/'ACFR FY2025'!X44)</f>
        <v>0.372744507716912</v>
      </c>
      <c r="X44" s="6" t="n">
        <f aca="false">'Rainy Day (NASBO)'!C44*1000000</f>
        <v>24841000000</v>
      </c>
      <c r="Y44" s="10" t="n">
        <f aca="false">'Rainy Day (NASBO)'!E44</f>
        <v>0.326027325344848</v>
      </c>
      <c r="Z44" s="11" t="n">
        <f aca="false">'Rainy Day (NASBO)'!F44</f>
        <v>118.99997375087</v>
      </c>
      <c r="AA44" s="11" t="n">
        <f aca="false">'State Population'!E44</f>
        <v>2.1355135484</v>
      </c>
      <c r="AB44" s="12" t="s">
        <v>192</v>
      </c>
    </row>
    <row r="45" customFormat="false" ht="15" hidden="false" customHeight="false" outlineLevel="0" collapsed="false">
      <c r="A45" s="4" t="s">
        <v>193</v>
      </c>
      <c r="B45" s="4" t="s">
        <v>194</v>
      </c>
      <c r="C45" s="5" t="str">
        <f aca="false">'ACFR FY2025'!D45</f>
        <v>FY2025</v>
      </c>
      <c r="D45" s="6" t="n">
        <f aca="false">'State Population'!C45</f>
        <v>3538904</v>
      </c>
      <c r="E45" s="6" t="n">
        <f aca="false">'Personal Income'!C45*1000000</f>
        <v>247691400000</v>
      </c>
      <c r="F45" s="5" t="str">
        <f aca="false">IF('Ratings Detail'!C45="","",'Ratings Detail'!C45)</f>
        <v>Aaa</v>
      </c>
      <c r="G45" s="5" t="str">
        <f aca="false">IF('Ratings Detail'!E45="","",'Ratings Detail'!E45)</f>
        <v>AAA</v>
      </c>
      <c r="H45" s="5" t="str">
        <f aca="false">IF('Ratings Detail'!G45="","",'Ratings Detail'!G45)</f>
        <v>AAA</v>
      </c>
      <c r="I45" s="4" t="n">
        <f aca="false">IF('Ratings Detail'!C45="","",INDEX('Rating Scale'!$B$2:$B$29,MATCH('Ratings Detail'!C45,'Rating Scale'!$A$2:$A$29,0)))</f>
        <v>0</v>
      </c>
      <c r="J45" s="4" t="n">
        <f aca="false">IF('Ratings Detail'!E45="","",INDEX('Rating Scale'!$B$2:$B$29,MATCH('Ratings Detail'!E45,'Rating Scale'!$A$2:$A$29,0)))</f>
        <v>0</v>
      </c>
      <c r="K45" s="4" t="n">
        <f aca="false">IF('Ratings Detail'!G45="","",INDEX('Rating Scale'!$B$2:$B$29,MATCH('Ratings Detail'!G45,'Rating Scale'!$A$2:$A$29,0)))</f>
        <v>0</v>
      </c>
      <c r="L45" s="4" t="n">
        <f aca="false">COUNT(I45:K45)</f>
        <v>3</v>
      </c>
      <c r="M45" s="4" t="n">
        <f aca="false">IF(L45=0,"",MAX(I45:K45))</f>
        <v>0</v>
      </c>
      <c r="N45" s="7" t="n">
        <f aca="false">IF('ACFR FY2025'!H45="",0,'ACFR FY2025'!H45)</f>
        <v>795546000</v>
      </c>
      <c r="O45" s="7" t="n">
        <f aca="false">IF('ACFR FY2025'!M45="",0,'ACFR FY2025'!M45)</f>
        <v>0</v>
      </c>
      <c r="P45" s="7" t="n">
        <f aca="false">N45+O45</f>
        <v>795546000</v>
      </c>
      <c r="Q45" s="7" t="n">
        <f aca="false">IF(D45=0,"",P45/D45)</f>
        <v>224.800107603936</v>
      </c>
      <c r="R45" s="8" t="n">
        <f aca="false">IF(E45=0,"",P45/E45)</f>
        <v>0.00321184344712816</v>
      </c>
      <c r="S45" s="7" t="n">
        <f aca="false">IF(OR('ACFR FY2025'!P45="",D45=0),"",'ACFR FY2025'!P45/D45)</f>
        <v>3679.89778756361</v>
      </c>
      <c r="T45" s="8" t="n">
        <f aca="false">IF(OR('ACFR FY2025'!P45="",E45=0),"",'ACFR FY2025'!P45/E45)</f>
        <v>0.0525767345979715</v>
      </c>
      <c r="U45" s="9" t="n">
        <f aca="false">IF(OR('ACFR FY2025'!W45="",'ACFR FY2025'!W45=0),"",P45/'ACFR FY2025'!W45)</f>
        <v>0.069754448726211</v>
      </c>
      <c r="V45" s="7" t="n">
        <f aca="false">IF('ACFR FY2025'!V45="","",SUM('ACFR FY2025'!S45:U45))</f>
        <v>2948157000</v>
      </c>
      <c r="W45" s="8" t="n">
        <f aca="false">IF(OR(V45="",'ACFR FY2025'!X45="",'ACFR FY2025'!X45=0),"",V45/'ACFR FY2025'!X45)</f>
        <v>0.228101541870381</v>
      </c>
      <c r="X45" s="6" t="n">
        <f aca="false">'Rainy Day (NASBO)'!C45*1000000</f>
        <v>1189000000</v>
      </c>
      <c r="Y45" s="10" t="n">
        <f aca="false">'Rainy Day (NASBO)'!E45</f>
        <v>0.0939401121908825</v>
      </c>
      <c r="Z45" s="11" t="n">
        <f aca="false">'Rainy Day (NASBO)'!F45</f>
        <v>34.2881409496721</v>
      </c>
      <c r="AA45" s="11" t="n">
        <f aca="false">'State Population'!E45</f>
        <v>0.9494614157</v>
      </c>
      <c r="AB45" s="12" t="s">
        <v>195</v>
      </c>
    </row>
    <row r="46" customFormat="false" ht="15" hidden="false" customHeight="false" outlineLevel="0" collapsed="false">
      <c r="A46" s="4" t="s">
        <v>196</v>
      </c>
      <c r="B46" s="4" t="s">
        <v>197</v>
      </c>
      <c r="C46" s="5" t="str">
        <f aca="false">'ACFR FY2025'!D46</f>
        <v>FY2025</v>
      </c>
      <c r="D46" s="6" t="n">
        <f aca="false">'State Population'!C46</f>
        <v>644663</v>
      </c>
      <c r="E46" s="6" t="n">
        <f aca="false">'Personal Income'!C46*1000000</f>
        <v>48079200000</v>
      </c>
      <c r="F46" s="5" t="str">
        <f aca="false">IF('Ratings Detail'!C46="","",'Ratings Detail'!C46)</f>
        <v>Aa1</v>
      </c>
      <c r="G46" s="5" t="str">
        <f aca="false">IF('Ratings Detail'!E46="","",'Ratings Detail'!E46)</f>
        <v>AA+</v>
      </c>
      <c r="H46" s="5" t="str">
        <f aca="false">IF('Ratings Detail'!G46="","",'Ratings Detail'!G46)</f>
        <v>AA+</v>
      </c>
      <c r="I46" s="4" t="n">
        <f aca="false">IF('Ratings Detail'!C46="","",INDEX('Rating Scale'!$B$2:$B$29,MATCH('Ratings Detail'!C46,'Rating Scale'!$A$2:$A$29,0)))</f>
        <v>1</v>
      </c>
      <c r="J46" s="4" t="n">
        <f aca="false">IF('Ratings Detail'!E46="","",INDEX('Rating Scale'!$B$2:$B$29,MATCH('Ratings Detail'!E46,'Rating Scale'!$A$2:$A$29,0)))</f>
        <v>1</v>
      </c>
      <c r="K46" s="4" t="n">
        <f aca="false">IF('Ratings Detail'!G46="","",INDEX('Rating Scale'!$B$2:$B$29,MATCH('Ratings Detail'!G46,'Rating Scale'!$A$2:$A$29,0)))</f>
        <v>1</v>
      </c>
      <c r="L46" s="4" t="n">
        <f aca="false">COUNT(I46:K46)</f>
        <v>3</v>
      </c>
      <c r="M46" s="4" t="n">
        <f aca="false">IF(L46=0,"",MAX(I46:K46))</f>
        <v>1</v>
      </c>
      <c r="N46" s="7" t="n">
        <f aca="false">IF('ACFR FY2025'!H46="",0,'ACFR FY2025'!H46)</f>
        <v>2829519947</v>
      </c>
      <c r="O46" s="7" t="n">
        <f aca="false">IF('ACFR FY2025'!M46="",0,'ACFR FY2025'!M46)</f>
        <v>1893453369</v>
      </c>
      <c r="P46" s="7" t="n">
        <f aca="false">N46+O46</f>
        <v>4722973316</v>
      </c>
      <c r="Q46" s="7" t="n">
        <f aca="false">IF(D46=0,"",P46/D46)</f>
        <v>7326.26708218092</v>
      </c>
      <c r="R46" s="8" t="n">
        <f aca="false">IF(E46=0,"",P46/E46)</f>
        <v>0.0982331926487962</v>
      </c>
      <c r="S46" s="7" t="n">
        <f aca="false">IF(OR('ACFR FY2025'!P46="",D46=0),"",'ACFR FY2025'!P46/D46)</f>
        <v>-4267.86027428284</v>
      </c>
      <c r="T46" s="8" t="n">
        <f aca="false">IF(OR('ACFR FY2025'!P46="",E46=0),"",'ACFR FY2025'!P46/E46)</f>
        <v>-0.0572249872710028</v>
      </c>
      <c r="U46" s="9" t="n">
        <f aca="false">IF(OR('ACFR FY2025'!W46="",'ACFR FY2025'!W46=0),"",P46/'ACFR FY2025'!W46)</f>
        <v>1.85722271760915</v>
      </c>
      <c r="V46" s="7" t="n">
        <f aca="false">IF('ACFR FY2025'!V46="","",SUM('ACFR FY2025'!S46:U46))</f>
        <v>998582794</v>
      </c>
      <c r="W46" s="8" t="n">
        <f aca="false">IF(OR(V46="",'ACFR FY2025'!X46="",'ACFR FY2025'!X46=0),"",V46/'ACFR FY2025'!X46)</f>
        <v>0.613681576600774</v>
      </c>
      <c r="X46" s="6" t="n">
        <f aca="false">'Rainy Day (NASBO)'!C46*1000000</f>
        <v>328000000</v>
      </c>
      <c r="Y46" s="10" t="n">
        <f aca="false">'Rainy Day (NASBO)'!E46</f>
        <v>0.124762267021681</v>
      </c>
      <c r="Z46" s="11" t="n">
        <f aca="false">'Rainy Day (NASBO)'!F46</f>
        <v>45.5382274629137</v>
      </c>
      <c r="AA46" s="11" t="n">
        <f aca="false">'State Population'!E46</f>
        <v>-1.124549251</v>
      </c>
      <c r="AB46" s="4"/>
    </row>
    <row r="47" customFormat="false" ht="15" hidden="false" customHeight="false" outlineLevel="0" collapsed="false">
      <c r="A47" s="4" t="s">
        <v>198</v>
      </c>
      <c r="B47" s="4" t="s">
        <v>199</v>
      </c>
      <c r="C47" s="5" t="str">
        <f aca="false">'ACFR FY2025'!D47</f>
        <v>FY2025</v>
      </c>
      <c r="D47" s="6" t="n">
        <f aca="false">'State Population'!C47</f>
        <v>8880107</v>
      </c>
      <c r="E47" s="6" t="n">
        <f aca="false">'Personal Income'!C47*1000000</f>
        <v>712992600000</v>
      </c>
      <c r="F47" s="5" t="str">
        <f aca="false">IF('Ratings Detail'!C47="","",'Ratings Detail'!C47)</f>
        <v>Aaa</v>
      </c>
      <c r="G47" s="5" t="str">
        <f aca="false">IF('Ratings Detail'!E47="","",'Ratings Detail'!E47)</f>
        <v>AAA</v>
      </c>
      <c r="H47" s="5" t="str">
        <f aca="false">IF('Ratings Detail'!G47="","",'Ratings Detail'!G47)</f>
        <v>AAA</v>
      </c>
      <c r="I47" s="4" t="n">
        <f aca="false">IF('Ratings Detail'!C47="","",INDEX('Rating Scale'!$B$2:$B$29,MATCH('Ratings Detail'!C47,'Rating Scale'!$A$2:$A$29,0)))</f>
        <v>0</v>
      </c>
      <c r="J47" s="4" t="n">
        <f aca="false">IF('Ratings Detail'!E47="","",INDEX('Rating Scale'!$B$2:$B$29,MATCH('Ratings Detail'!E47,'Rating Scale'!$A$2:$A$29,0)))</f>
        <v>0</v>
      </c>
      <c r="K47" s="4" t="n">
        <f aca="false">IF('Ratings Detail'!G47="","",INDEX('Rating Scale'!$B$2:$B$29,MATCH('Ratings Detail'!G47,'Rating Scale'!$A$2:$A$29,0)))</f>
        <v>0</v>
      </c>
      <c r="L47" s="4" t="n">
        <f aca="false">COUNT(I47:K47)</f>
        <v>3</v>
      </c>
      <c r="M47" s="4" t="n">
        <f aca="false">IF(L47=0,"",MAX(I47:K47))</f>
        <v>0</v>
      </c>
      <c r="N47" s="7" t="n">
        <f aca="false">IF('ACFR FY2025'!H47="",0,'ACFR FY2025'!H47)</f>
        <v>3874167000</v>
      </c>
      <c r="O47" s="7" t="n">
        <f aca="false">IF('ACFR FY2025'!M47="",0,'ACFR FY2025'!M47)</f>
        <v>913927000</v>
      </c>
      <c r="P47" s="7" t="n">
        <f aca="false">N47+O47</f>
        <v>4788094000</v>
      </c>
      <c r="Q47" s="7" t="n">
        <f aca="false">IF(D47=0,"",P47/D47)</f>
        <v>539.193277738658</v>
      </c>
      <c r="R47" s="8" t="n">
        <f aca="false">IF(E47=0,"",P47/E47)</f>
        <v>0.00671548905276156</v>
      </c>
      <c r="S47" s="7" t="n">
        <f aca="false">IF(OR('ACFR FY2025'!P47="",D47=0),"",'ACFR FY2025'!P47/D47)</f>
        <v>1522.22816684529</v>
      </c>
      <c r="T47" s="8" t="n">
        <f aca="false">IF(OR('ACFR FY2025'!P47="",E47=0),"",'ACFR FY2025'!P47/E47)</f>
        <v>0.0189588910179432</v>
      </c>
      <c r="U47" s="9" t="n">
        <f aca="false">IF(OR('ACFR FY2025'!W47="",'ACFR FY2025'!W47=0),"",P47/'ACFR FY2025'!W47)</f>
        <v>0.151555073931342</v>
      </c>
      <c r="V47" s="7" t="s">
        <v>129</v>
      </c>
      <c r="W47" s="8" t="s">
        <v>129</v>
      </c>
      <c r="X47" s="6" t="n">
        <f aca="false">'Rainy Day (NASBO)'!C47*1000000</f>
        <v>4750000000</v>
      </c>
      <c r="Y47" s="10" t="n">
        <f aca="false">'Rainy Day (NASBO)'!E47</f>
        <v>0.129951849420004</v>
      </c>
      <c r="Z47" s="11" t="n">
        <f aca="false">'Rainy Day (NASBO)'!F47</f>
        <v>47.4324250383016</v>
      </c>
      <c r="AA47" s="11" t="n">
        <f aca="false">'State Population'!E47</f>
        <v>0.7082586312</v>
      </c>
      <c r="AB47" s="12" t="s">
        <v>200</v>
      </c>
    </row>
    <row r="48" customFormat="false" ht="15" hidden="false" customHeight="false" outlineLevel="0" collapsed="false">
      <c r="A48" s="4" t="s">
        <v>201</v>
      </c>
      <c r="B48" s="4" t="s">
        <v>202</v>
      </c>
      <c r="C48" s="5" t="str">
        <f aca="false">'ACFR FY2025'!D48</f>
        <v>FY2025</v>
      </c>
      <c r="D48" s="6" t="n">
        <f aca="false">'State Population'!C48</f>
        <v>8001020</v>
      </c>
      <c r="E48" s="6" t="n">
        <f aca="false">'Personal Income'!C48*1000000</f>
        <v>715263100000</v>
      </c>
      <c r="F48" s="5" t="str">
        <f aca="false">IF('Ratings Detail'!C48="","",'Ratings Detail'!C48)</f>
        <v>Aaa</v>
      </c>
      <c r="G48" s="5" t="str">
        <f aca="false">IF('Ratings Detail'!E48="","",'Ratings Detail'!E48)</f>
        <v>AA+</v>
      </c>
      <c r="H48" s="5" t="str">
        <f aca="false">IF('Ratings Detail'!G48="","",'Ratings Detail'!G48)</f>
        <v>AA+</v>
      </c>
      <c r="I48" s="4" t="n">
        <f aca="false">IF('Ratings Detail'!C48="","",INDEX('Rating Scale'!$B$2:$B$29,MATCH('Ratings Detail'!C48,'Rating Scale'!$A$2:$A$29,0)))</f>
        <v>0</v>
      </c>
      <c r="J48" s="4" t="n">
        <f aca="false">IF('Ratings Detail'!E48="","",INDEX('Rating Scale'!$B$2:$B$29,MATCH('Ratings Detail'!E48,'Rating Scale'!$A$2:$A$29,0)))</f>
        <v>1</v>
      </c>
      <c r="K48" s="4" t="n">
        <f aca="false">IF('Ratings Detail'!G48="","",INDEX('Rating Scale'!$B$2:$B$29,MATCH('Ratings Detail'!G48,'Rating Scale'!$A$2:$A$29,0)))</f>
        <v>1</v>
      </c>
      <c r="L48" s="4" t="n">
        <f aca="false">COUNT(I48:K48)</f>
        <v>3</v>
      </c>
      <c r="M48" s="4" t="n">
        <f aca="false">IF(L48=0,"",MAX(I48:K48))</f>
        <v>1</v>
      </c>
      <c r="N48" s="7" t="n">
        <f aca="false">IF('ACFR FY2025'!H48="",0,'ACFR FY2025'!H48)</f>
        <v>967852000</v>
      </c>
      <c r="O48" s="7" t="n">
        <f aca="false">IF('ACFR FY2025'!M48="",0,'ACFR FY2025'!M48)</f>
        <v>4373037000</v>
      </c>
      <c r="P48" s="7" t="n">
        <f aca="false">N48+O48</f>
        <v>5340889000</v>
      </c>
      <c r="Q48" s="7" t="n">
        <f aca="false">IF(D48=0,"",P48/D48)</f>
        <v>667.526015433032</v>
      </c>
      <c r="R48" s="8" t="n">
        <f aca="false">IF(E48=0,"",P48/E48)</f>
        <v>0.00746702716804488</v>
      </c>
      <c r="S48" s="7" t="n">
        <f aca="false">IF(OR('ACFR FY2025'!P48="",D48=0),"",'ACFR FY2025'!P48/D48)</f>
        <v>-1601.38432349875</v>
      </c>
      <c r="T48" s="8" t="n">
        <f aca="false">IF(OR('ACFR FY2025'!P48="",E48=0),"",'ACFR FY2025'!P48/E48)</f>
        <v>-0.0179132797427967</v>
      </c>
      <c r="U48" s="9" t="n">
        <f aca="false">IF(OR('ACFR FY2025'!W48="",'ACFR FY2025'!W48=0),"",P48/'ACFR FY2025'!W48)</f>
        <v>0.0957561141307515</v>
      </c>
      <c r="V48" s="7" t="n">
        <f aca="false">IF('ACFR FY2025'!V48="","",SUM('ACFR FY2025'!S48:U48))</f>
        <v>5658683000</v>
      </c>
      <c r="W48" s="8" t="n">
        <f aca="false">IF(OR(V48="",'ACFR FY2025'!X48="",'ACFR FY2025'!X48=0),"",V48/'ACFR FY2025'!X48)</f>
        <v>0.0965607103635156</v>
      </c>
      <c r="X48" s="6" t="n">
        <f aca="false">'Rainy Day (NASBO)'!C48*1000000</f>
        <v>1250000000</v>
      </c>
      <c r="Y48" s="10" t="n">
        <f aca="false">'Rainy Day (NASBO)'!E48</f>
        <v>0.0351005279119398</v>
      </c>
      <c r="Z48" s="11" t="n">
        <f aca="false">'Rainy Day (NASBO)'!F48</f>
        <v>12.811692687858</v>
      </c>
      <c r="AA48" s="11" t="n">
        <f aca="false">'State Population'!E48</f>
        <v>1.1598986451</v>
      </c>
      <c r="AB48" s="4"/>
    </row>
    <row r="49" customFormat="false" ht="15" hidden="false" customHeight="false" outlineLevel="0" collapsed="false">
      <c r="A49" s="4" t="s">
        <v>203</v>
      </c>
      <c r="B49" s="4" t="s">
        <v>204</v>
      </c>
      <c r="C49" s="5" t="str">
        <f aca="false">'ACFR FY2025'!D49</f>
        <v>FY2025</v>
      </c>
      <c r="D49" s="6" t="n">
        <f aca="false">'State Population'!C49</f>
        <v>1766147</v>
      </c>
      <c r="E49" s="6" t="n">
        <f aca="false">'Personal Income'!C49*1000000</f>
        <v>102315600000</v>
      </c>
      <c r="F49" s="5" t="str">
        <f aca="false">IF('Ratings Detail'!C49="","",'Ratings Detail'!C49)</f>
        <v>Aa2</v>
      </c>
      <c r="G49" s="5" t="str">
        <f aca="false">IF('Ratings Detail'!E49="","",'Ratings Detail'!E49)</f>
        <v>AA-</v>
      </c>
      <c r="H49" s="5" t="str">
        <f aca="false">IF('Ratings Detail'!G49="","",'Ratings Detail'!G49)</f>
        <v>AA</v>
      </c>
      <c r="I49" s="4" t="n">
        <f aca="false">IF('Ratings Detail'!C49="","",INDEX('Rating Scale'!$B$2:$B$29,MATCH('Ratings Detail'!C49,'Rating Scale'!$A$2:$A$29,0)))</f>
        <v>2</v>
      </c>
      <c r="J49" s="4" t="n">
        <f aca="false">IF('Ratings Detail'!E49="","",INDEX('Rating Scale'!$B$2:$B$29,MATCH('Ratings Detail'!E49,'Rating Scale'!$A$2:$A$29,0)))</f>
        <v>3</v>
      </c>
      <c r="K49" s="4" t="n">
        <f aca="false">IF('Ratings Detail'!G49="","",INDEX('Rating Scale'!$B$2:$B$29,MATCH('Ratings Detail'!G49,'Rating Scale'!$A$2:$A$29,0)))</f>
        <v>2</v>
      </c>
      <c r="L49" s="4" t="n">
        <f aca="false">COUNT(I49:K49)</f>
        <v>3</v>
      </c>
      <c r="M49" s="4" t="n">
        <f aca="false">IF(L49=0,"",MAX(I49:K49))</f>
        <v>3</v>
      </c>
      <c r="N49" s="7" t="n">
        <f aca="false">IF('ACFR FY2025'!H49="",0,'ACFR FY2025'!H49)</f>
        <v>1758458000</v>
      </c>
      <c r="O49" s="7" t="n">
        <f aca="false">IF('ACFR FY2025'!M49="",0,'ACFR FY2025'!M49)</f>
        <v>0</v>
      </c>
      <c r="P49" s="7" t="n">
        <f aca="false">N49+O49</f>
        <v>1758458000</v>
      </c>
      <c r="Q49" s="7" t="n">
        <f aca="false">IF(D49=0,"",P49/D49)</f>
        <v>995.646455249761</v>
      </c>
      <c r="R49" s="8" t="n">
        <f aca="false">IF(E49=0,"",P49/E49)</f>
        <v>0.0171866069299305</v>
      </c>
      <c r="S49" s="7" t="n">
        <f aca="false">IF(OR('ACFR FY2025'!P49="",D49=0),"",'ACFR FY2025'!P49/D49)</f>
        <v>1318.92985125247</v>
      </c>
      <c r="T49" s="8" t="n">
        <f aca="false">IF(OR('ACFR FY2025'!P49="",E49=0),"",'ACFR FY2025'!P49/E49)</f>
        <v>0.0227670462764231</v>
      </c>
      <c r="U49" s="9" t="n">
        <f aca="false">IF(OR('ACFR FY2025'!W49="",'ACFR FY2025'!W49=0),"",P49/'ACFR FY2025'!W49)</f>
        <v>0.120114096431143</v>
      </c>
      <c r="V49" s="7" t="n">
        <f aca="false">IF('ACFR FY2025'!V49="","",SUM('ACFR FY2025'!S49:U49))</f>
        <v>3657501000</v>
      </c>
      <c r="W49" s="8" t="n">
        <f aca="false">IF(OR(V49="",'ACFR FY2025'!X49="",'ACFR FY2025'!X49=0),"",V49/'ACFR FY2025'!X49)</f>
        <v>0.24277922025509</v>
      </c>
      <c r="X49" s="6" t="n">
        <f aca="false">'Rainy Day (NASBO)'!C49*1000000</f>
        <v>1347000000</v>
      </c>
      <c r="Y49" s="10" t="n">
        <f aca="false">'Rainy Day (NASBO)'!E49</f>
        <v>0.225514816675038</v>
      </c>
      <c r="Z49" s="11" t="n">
        <f aca="false">'Rainy Day (NASBO)'!F49</f>
        <v>82.3129080863888</v>
      </c>
      <c r="AA49" s="11" t="n">
        <f aca="false">'State Population'!E49</f>
        <v>3.6269484306</v>
      </c>
      <c r="AB49" s="12" t="s">
        <v>205</v>
      </c>
    </row>
    <row r="50" customFormat="false" ht="15" hidden="false" customHeight="false" outlineLevel="0" collapsed="false">
      <c r="A50" s="4" t="s">
        <v>206</v>
      </c>
      <c r="B50" s="4" t="s">
        <v>207</v>
      </c>
      <c r="C50" s="5" t="str">
        <f aca="false">'ACFR FY2025'!D50</f>
        <v>FY2025</v>
      </c>
      <c r="D50" s="6" t="n">
        <f aca="false">'State Population'!C50</f>
        <v>5972787</v>
      </c>
      <c r="E50" s="6" t="n">
        <f aca="false">'Personal Income'!C50*1000000</f>
        <v>421498100000</v>
      </c>
      <c r="F50" s="5" t="str">
        <f aca="false">IF('Ratings Detail'!C50="","",'Ratings Detail'!C50)</f>
        <v>Aa1</v>
      </c>
      <c r="G50" s="5" t="str">
        <f aca="false">IF('Ratings Detail'!E50="","",'Ratings Detail'!E50)</f>
        <v>AA+</v>
      </c>
      <c r="H50" s="5" t="str">
        <f aca="false">IF('Ratings Detail'!G50="","",'Ratings Detail'!G50)</f>
        <v>AA+</v>
      </c>
      <c r="I50" s="4" t="n">
        <f aca="false">IF('Ratings Detail'!C50="","",INDEX('Rating Scale'!$B$2:$B$29,MATCH('Ratings Detail'!C50,'Rating Scale'!$A$2:$A$29,0)))</f>
        <v>1</v>
      </c>
      <c r="J50" s="4" t="n">
        <f aca="false">IF('Ratings Detail'!E50="","",INDEX('Rating Scale'!$B$2:$B$29,MATCH('Ratings Detail'!E50,'Rating Scale'!$A$2:$A$29,0)))</f>
        <v>1</v>
      </c>
      <c r="K50" s="4" t="n">
        <f aca="false">IF('Ratings Detail'!G50="","",INDEX('Rating Scale'!$B$2:$B$29,MATCH('Ratings Detail'!G50,'Rating Scale'!$A$2:$A$29,0)))</f>
        <v>1</v>
      </c>
      <c r="L50" s="4" t="n">
        <f aca="false">COUNT(I50:K50)</f>
        <v>3</v>
      </c>
      <c r="M50" s="4" t="n">
        <f aca="false">IF(L50=0,"",MAX(I50:K50))</f>
        <v>1</v>
      </c>
      <c r="N50" s="7" t="n">
        <f aca="false">IF('ACFR FY2025'!H50="",0,'ACFR FY2025'!H50)</f>
        <v>485987000</v>
      </c>
      <c r="O50" s="7" t="n">
        <f aca="false">IF('ACFR FY2025'!M50="",0,'ACFR FY2025'!M50)</f>
        <v>1360049000</v>
      </c>
      <c r="P50" s="7" t="n">
        <f aca="false">N50+O50</f>
        <v>1846036000</v>
      </c>
      <c r="Q50" s="7" t="n">
        <f aca="false">IF(D50=0,"",P50/D50)</f>
        <v>309.074473943236</v>
      </c>
      <c r="R50" s="8" t="n">
        <f aca="false">IF(E50=0,"",P50/E50)</f>
        <v>0.00437970183020991</v>
      </c>
      <c r="S50" s="7" t="n">
        <f aca="false">IF(OR('ACFR FY2025'!P50="",D50=0),"",'ACFR FY2025'!P50/D50)</f>
        <v>106.700439844917</v>
      </c>
      <c r="T50" s="8" t="n">
        <f aca="false">IF(OR('ACFR FY2025'!P50="",E50=0),"",'ACFR FY2025'!P50/E50)</f>
        <v>0.00151198546327967</v>
      </c>
      <c r="U50" s="9" t="n">
        <f aca="false">IF(OR('ACFR FY2025'!W50="",'ACFR FY2025'!W50=0),"",P50/'ACFR FY2025'!W50)</f>
        <v>0.0477559809060514</v>
      </c>
      <c r="V50" s="7" t="n">
        <f aca="false">IF('ACFR FY2025'!V50="","",SUM('ACFR FY2025'!S50:U50))</f>
        <v>3348792000</v>
      </c>
      <c r="W50" s="8" t="n">
        <f aca="false">IF(OR(V50="",'ACFR FY2025'!X50="",'ACFR FY2025'!X50=0),"",V50/'ACFR FY2025'!X50)</f>
        <v>0.0918852190413255</v>
      </c>
      <c r="X50" s="6" t="n">
        <f aca="false">'Rainy Day (NASBO)'!C50*1000000</f>
        <v>1991000000</v>
      </c>
      <c r="Y50" s="10" t="n">
        <f aca="false">'Rainy Day (NASBO)'!E50</f>
        <v>0.0926218831410495</v>
      </c>
      <c r="Z50" s="11" t="n">
        <f aca="false">'Rainy Day (NASBO)'!F50</f>
        <v>33.8069873464831</v>
      </c>
      <c r="AA50" s="11" t="n">
        <f aca="false">'State Population'!E50</f>
        <v>1.1708342571</v>
      </c>
      <c r="AB50" s="4"/>
    </row>
    <row r="51" customFormat="false" ht="15" hidden="false" customHeight="false" outlineLevel="0" collapsed="false">
      <c r="A51" s="4" t="s">
        <v>208</v>
      </c>
      <c r="B51" s="4" t="s">
        <v>209</v>
      </c>
      <c r="C51" s="5" t="str">
        <f aca="false">'ACFR FY2025'!D51</f>
        <v>FY2025</v>
      </c>
      <c r="D51" s="6" t="n">
        <f aca="false">'State Population'!C51</f>
        <v>588753</v>
      </c>
      <c r="E51" s="6" t="n">
        <f aca="false">'Personal Income'!C51*1000000</f>
        <v>52873500000</v>
      </c>
      <c r="F51" s="5" t="str">
        <f aca="false">IF('Ratings Detail'!C51="","",'Ratings Detail'!C51)</f>
        <v/>
      </c>
      <c r="G51" s="5" t="str">
        <f aca="false">IF('Ratings Detail'!E51="","",'Ratings Detail'!E51)</f>
        <v>AA</v>
      </c>
      <c r="H51" s="5" t="str">
        <f aca="false">IF('Ratings Detail'!G51="","",'Ratings Detail'!G51)</f>
        <v/>
      </c>
      <c r="I51" s="4" t="str">
        <f aca="false">IF('Ratings Detail'!C51="","",INDEX('Rating Scale'!$B$2:$B$29,MATCH('Ratings Detail'!C51,'Rating Scale'!$A$2:$A$29,0)))</f>
        <v/>
      </c>
      <c r="J51" s="4" t="n">
        <f aca="false">IF('Ratings Detail'!E51="","",INDEX('Rating Scale'!$B$2:$B$29,MATCH('Ratings Detail'!E51,'Rating Scale'!$A$2:$A$29,0)))</f>
        <v>2</v>
      </c>
      <c r="K51" s="4" t="str">
        <f aca="false">IF('Ratings Detail'!G51="","",INDEX('Rating Scale'!$B$2:$B$29,MATCH('Ratings Detail'!G51,'Rating Scale'!$A$2:$A$29,0)))</f>
        <v/>
      </c>
      <c r="L51" s="4" t="n">
        <f aca="false">COUNT(I51:K51)</f>
        <v>1</v>
      </c>
      <c r="M51" s="4" t="n">
        <f aca="false">IF(L51=0,"",MAX(I51:K51))</f>
        <v>2</v>
      </c>
      <c r="N51" s="7" t="n">
        <f aca="false">IF('ACFR FY2025'!H51="",0,'ACFR FY2025'!H51)</f>
        <v>429875233</v>
      </c>
      <c r="O51" s="7" t="n">
        <f aca="false">IF('ACFR FY2025'!M51="",0,'ACFR FY2025'!M51)</f>
        <v>283420308</v>
      </c>
      <c r="P51" s="7" t="n">
        <f aca="false">N51+O51</f>
        <v>713295541</v>
      </c>
      <c r="Q51" s="7" t="n">
        <f aca="false">IF(D51=0,"",P51/D51)</f>
        <v>1211.53614673726</v>
      </c>
      <c r="R51" s="8" t="n">
        <f aca="false">IF(E51=0,"",P51/E51)</f>
        <v>0.0134906057098547</v>
      </c>
      <c r="S51" s="7" t="n">
        <f aca="false">IF(OR('ACFR FY2025'!P51="",D51=0),"",'ACFR FY2025'!P51/D51)</f>
        <v>10007.4249422084</v>
      </c>
      <c r="T51" s="8" t="n">
        <f aca="false">IF(OR('ACFR FY2025'!P51="",E51=0),"",'ACFR FY2025'!P51/E51)</f>
        <v>0.11143392166208</v>
      </c>
      <c r="U51" s="9" t="n">
        <f aca="false">IF(OR('ACFR FY2025'!W51="",'ACFR FY2025'!W51=0),"",P51/'ACFR FY2025'!W51)</f>
        <v>0.177128213570193</v>
      </c>
      <c r="V51" s="7" t="n">
        <f aca="false">IF('ACFR FY2025'!V51="","",SUM('ACFR FY2025'!S51:U51))</f>
        <v>5077849434</v>
      </c>
      <c r="W51" s="8" t="n">
        <f aca="false">IF(OR(V51="",'ACFR FY2025'!X51="",'ACFR FY2025'!X51=0),"",V51/'ACFR FY2025'!X51)</f>
        <v>1.58342919405731</v>
      </c>
      <c r="X51" s="6" t="n">
        <f aca="false">'Rainy Day (NASBO)'!C51*1000000</f>
        <v>1626000000</v>
      </c>
      <c r="Y51" s="10" t="n">
        <f aca="false">'Rainy Day (NASBO)'!E51</f>
        <v>0.725245316681534</v>
      </c>
      <c r="Z51" s="11" t="n">
        <f aca="false">'Rainy Day (NASBO)'!F51</f>
        <v>264.71454058876</v>
      </c>
      <c r="AA51" s="11" t="n">
        <f aca="false">'State Population'!E51</f>
        <v>2.5079223293</v>
      </c>
      <c r="AB51" s="12" t="s">
        <v>210</v>
      </c>
    </row>
    <row r="53" customFormat="false" ht="15" hidden="false" customHeight="false" outlineLevel="0" collapsed="false">
      <c r="A53" s="13" t="s">
        <v>211</v>
      </c>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row>
    <row r="54" customFormat="false" ht="15" hidden="false" customHeight="false" outlineLevel="0" collapsed="false">
      <c r="A54" s="4" t="s">
        <v>212</v>
      </c>
      <c r="B54" s="4" t="n">
        <f aca="false">COUNTA(A2:A51)</f>
        <v>50</v>
      </c>
      <c r="C54" s="4"/>
      <c r="D54" s="4"/>
      <c r="E54" s="4"/>
      <c r="F54" s="4"/>
      <c r="G54" s="4"/>
      <c r="H54" s="4"/>
      <c r="I54" s="4"/>
      <c r="J54" s="4"/>
      <c r="K54" s="4"/>
      <c r="L54" s="4"/>
      <c r="M54" s="4"/>
      <c r="N54" s="4"/>
      <c r="O54" s="4"/>
      <c r="P54" s="4"/>
      <c r="Q54" s="4"/>
      <c r="R54" s="4"/>
      <c r="S54" s="4"/>
      <c r="T54" s="4"/>
      <c r="U54" s="4"/>
      <c r="V54" s="4"/>
      <c r="W54" s="4"/>
      <c r="X54" s="4"/>
      <c r="Y54" s="4"/>
      <c r="Z54" s="4"/>
      <c r="AA54" s="4"/>
      <c r="AB54" s="4"/>
    </row>
    <row r="55" customFormat="false" ht="15" hidden="false" customHeight="false" outlineLevel="0" collapsed="false">
      <c r="A55" s="4" t="s">
        <v>213</v>
      </c>
      <c r="B55" s="4" t="n">
        <f aca="false">COUNT(N2:N51)-COUNTIF('ACFR FY2025'!D2:D51,"MISSING*")</f>
        <v>50</v>
      </c>
      <c r="C55" s="4"/>
      <c r="D55" s="4"/>
      <c r="E55" s="4"/>
      <c r="F55" s="4"/>
      <c r="G55" s="4"/>
      <c r="H55" s="4"/>
      <c r="I55" s="4"/>
      <c r="J55" s="4"/>
      <c r="K55" s="4"/>
      <c r="L55" s="4"/>
      <c r="M55" s="4"/>
      <c r="N55" s="4"/>
      <c r="O55" s="4"/>
      <c r="P55" s="4"/>
      <c r="Q55" s="4"/>
      <c r="R55" s="4"/>
      <c r="S55" s="4"/>
      <c r="T55" s="4"/>
      <c r="U55" s="4"/>
      <c r="V55" s="4"/>
      <c r="W55" s="4"/>
      <c r="X55" s="4"/>
      <c r="Y55" s="4"/>
      <c r="Z55" s="4"/>
      <c r="AA55" s="4"/>
      <c r="AB55" s="4"/>
    </row>
    <row r="56" customFormat="false" ht="15" hidden="false" customHeight="false" outlineLevel="0" collapsed="false">
      <c r="A56" s="4" t="s">
        <v>214</v>
      </c>
      <c r="B56" s="4" t="n">
        <f aca="false">SUMPRODUCT(--('ACFR FY2025'!Y2:Y51&lt;&gt;""),--('ACFR FY2025'!Y2:Y51&lt;&gt;0))</f>
        <v>0</v>
      </c>
      <c r="C56" s="4"/>
      <c r="D56" s="4"/>
      <c r="E56" s="4"/>
      <c r="F56" s="4"/>
      <c r="G56" s="4"/>
      <c r="H56" s="4"/>
      <c r="I56" s="4"/>
      <c r="J56" s="4"/>
      <c r="K56" s="4"/>
      <c r="L56" s="4"/>
      <c r="M56" s="4"/>
      <c r="N56" s="4"/>
      <c r="O56" s="4"/>
      <c r="P56" s="4"/>
      <c r="Q56" s="4"/>
      <c r="R56" s="4"/>
      <c r="S56" s="4"/>
      <c r="T56" s="4"/>
      <c r="U56" s="4"/>
      <c r="V56" s="4"/>
      <c r="W56" s="4"/>
      <c r="X56" s="4"/>
      <c r="Y56" s="4"/>
      <c r="Z56" s="4"/>
      <c r="AA56" s="4"/>
      <c r="AB56" s="4"/>
    </row>
    <row r="57" customFormat="false" ht="15" hidden="false" customHeight="false" outlineLevel="0" collapsed="false">
      <c r="A57" s="4" t="s">
        <v>215</v>
      </c>
      <c r="B57" s="4" t="n">
        <f aca="false">SUMPRODUCT(--(SUBSTITUTE(A2:A51,"*","")&lt;&gt;'Ratings Detail'!A2:A51))+SUMPRODUCT(--(SUBSTITUTE(A2:A51,"*","")&lt;&gt;'ACFR FY2025'!A2:A51))+SUMPRODUCT(--(SUBSTITUTE(A2:A51,"*","")&lt;&gt;'State Population'!A2:A51))+SUMPRODUCT(--(SUBSTITUTE(A2:A51,"*","")&lt;&gt;'Personal Income'!A2:A51))+SUMPRODUCT(--(SUBSTITUTE(A2:A51,"*","")&lt;&gt;'Rainy Day (NASBO)'!A2:A51))</f>
        <v>0</v>
      </c>
      <c r="C57" s="4"/>
      <c r="D57" s="4"/>
      <c r="E57" s="4"/>
      <c r="F57" s="4"/>
      <c r="G57" s="4"/>
      <c r="H57" s="4"/>
      <c r="I57" s="4"/>
      <c r="J57" s="4"/>
      <c r="K57" s="4"/>
      <c r="L57" s="4"/>
      <c r="M57" s="4"/>
      <c r="N57" s="4"/>
      <c r="O57" s="4"/>
      <c r="P57" s="4"/>
      <c r="Q57" s="4"/>
      <c r="R57" s="4"/>
      <c r="S57" s="4"/>
      <c r="T57" s="4"/>
      <c r="U57" s="4"/>
      <c r="V57" s="4"/>
      <c r="W57" s="4"/>
      <c r="X57" s="4"/>
      <c r="Y57" s="4"/>
      <c r="Z57" s="4"/>
      <c r="AA57" s="4"/>
      <c r="AB57" s="4"/>
    </row>
    <row r="58" customFormat="false" ht="15" hidden="false" customHeight="false" outlineLevel="0" collapsed="false">
      <c r="A58" s="4" t="s">
        <v>216</v>
      </c>
      <c r="B58" s="14" t="n">
        <f aca="false">SUM(P2:P51)</f>
        <v>1092045840601</v>
      </c>
      <c r="C58" s="4"/>
      <c r="D58" s="4"/>
      <c r="E58" s="4"/>
      <c r="F58" s="4"/>
      <c r="G58" s="4"/>
      <c r="H58" s="4"/>
      <c r="I58" s="4"/>
      <c r="J58" s="4"/>
      <c r="K58" s="4"/>
      <c r="L58" s="4"/>
      <c r="M58" s="4"/>
      <c r="N58" s="4"/>
      <c r="O58" s="4"/>
      <c r="P58" s="4"/>
      <c r="Q58" s="4"/>
      <c r="R58" s="4"/>
      <c r="S58" s="4"/>
      <c r="T58" s="4"/>
      <c r="U58" s="4"/>
      <c r="V58" s="4"/>
      <c r="W58" s="4"/>
      <c r="X58" s="4"/>
      <c r="Y58" s="4"/>
      <c r="Z58" s="4"/>
      <c r="AA58" s="4"/>
      <c r="AB58" s="4"/>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8"/>
    <col collapsed="false" customWidth="true" hidden="false" outlineLevel="0" max="3" min="3" style="0" width="26"/>
  </cols>
  <sheetData>
    <row r="1" customFormat="false" ht="23.85" hidden="false" customHeight="false" outlineLevel="0" collapsed="false">
      <c r="A1" s="3" t="s">
        <v>217</v>
      </c>
      <c r="B1" s="3" t="s">
        <v>47</v>
      </c>
      <c r="C1" s="3" t="s">
        <v>218</v>
      </c>
    </row>
    <row r="2" customFormat="false" ht="15" hidden="false" customHeight="false" outlineLevel="0" collapsed="false">
      <c r="A2" s="0" t="s">
        <v>219</v>
      </c>
      <c r="B2" s="0" t="n">
        <v>0</v>
      </c>
      <c r="C2" s="0" t="s">
        <v>220</v>
      </c>
    </row>
    <row r="3" customFormat="false" ht="15" hidden="false" customHeight="false" outlineLevel="0" collapsed="false">
      <c r="A3" s="0" t="s">
        <v>221</v>
      </c>
      <c r="B3" s="0" t="n">
        <v>0</v>
      </c>
      <c r="C3" s="0" t="s">
        <v>220</v>
      </c>
    </row>
    <row r="4" customFormat="false" ht="15" hidden="false" customHeight="false" outlineLevel="0" collapsed="false">
      <c r="A4" s="0" t="s">
        <v>222</v>
      </c>
      <c r="B4" s="0" t="n">
        <v>1</v>
      </c>
      <c r="C4" s="0" t="s">
        <v>223</v>
      </c>
    </row>
    <row r="5" customFormat="false" ht="15" hidden="false" customHeight="false" outlineLevel="0" collapsed="false">
      <c r="A5" s="0" t="s">
        <v>224</v>
      </c>
      <c r="B5" s="0" t="n">
        <v>1</v>
      </c>
      <c r="C5" s="0" t="s">
        <v>223</v>
      </c>
    </row>
    <row r="6" customFormat="false" ht="15" hidden="false" customHeight="false" outlineLevel="0" collapsed="false">
      <c r="A6" s="0" t="s">
        <v>225</v>
      </c>
      <c r="B6" s="0" t="n">
        <v>2</v>
      </c>
      <c r="C6" s="0" t="s">
        <v>223</v>
      </c>
    </row>
    <row r="7" customFormat="false" ht="15" hidden="false" customHeight="false" outlineLevel="0" collapsed="false">
      <c r="A7" s="0" t="s">
        <v>226</v>
      </c>
      <c r="B7" s="0" t="n">
        <v>2</v>
      </c>
      <c r="C7" s="0" t="s">
        <v>223</v>
      </c>
    </row>
    <row r="8" customFormat="false" ht="15" hidden="false" customHeight="false" outlineLevel="0" collapsed="false">
      <c r="A8" s="0" t="s">
        <v>227</v>
      </c>
      <c r="B8" s="0" t="n">
        <v>3</v>
      </c>
      <c r="C8" s="0" t="s">
        <v>223</v>
      </c>
    </row>
    <row r="9" customFormat="false" ht="15" hidden="false" customHeight="false" outlineLevel="0" collapsed="false">
      <c r="A9" s="0" t="s">
        <v>228</v>
      </c>
      <c r="B9" s="0" t="n">
        <v>3</v>
      </c>
      <c r="C9" s="0" t="s">
        <v>223</v>
      </c>
    </row>
    <row r="10" customFormat="false" ht="15" hidden="false" customHeight="false" outlineLevel="0" collapsed="false">
      <c r="A10" s="0" t="s">
        <v>229</v>
      </c>
      <c r="B10" s="0" t="n">
        <v>4</v>
      </c>
      <c r="C10" s="0" t="s">
        <v>230</v>
      </c>
    </row>
    <row r="11" customFormat="false" ht="15" hidden="false" customHeight="false" outlineLevel="0" collapsed="false">
      <c r="A11" s="0" t="s">
        <v>231</v>
      </c>
      <c r="B11" s="0" t="n">
        <v>4</v>
      </c>
      <c r="C11" s="0" t="s">
        <v>230</v>
      </c>
    </row>
    <row r="12" customFormat="false" ht="15" hidden="false" customHeight="false" outlineLevel="0" collapsed="false">
      <c r="A12" s="0" t="s">
        <v>232</v>
      </c>
      <c r="B12" s="0" t="n">
        <v>5</v>
      </c>
      <c r="C12" s="0" t="s">
        <v>230</v>
      </c>
    </row>
    <row r="13" customFormat="false" ht="15" hidden="false" customHeight="false" outlineLevel="0" collapsed="false">
      <c r="A13" s="0" t="s">
        <v>233</v>
      </c>
      <c r="B13" s="0" t="n">
        <v>5</v>
      </c>
      <c r="C13" s="0" t="s">
        <v>230</v>
      </c>
    </row>
    <row r="14" customFormat="false" ht="15" hidden="false" customHeight="false" outlineLevel="0" collapsed="false">
      <c r="A14" s="0" t="s">
        <v>234</v>
      </c>
      <c r="B14" s="0" t="n">
        <v>6</v>
      </c>
      <c r="C14" s="0" t="s">
        <v>230</v>
      </c>
    </row>
    <row r="15" customFormat="false" ht="15" hidden="false" customHeight="false" outlineLevel="0" collapsed="false">
      <c r="A15" s="0" t="s">
        <v>235</v>
      </c>
      <c r="B15" s="0" t="n">
        <v>6</v>
      </c>
      <c r="C15" s="0" t="s">
        <v>230</v>
      </c>
    </row>
    <row r="16" customFormat="false" ht="15" hidden="false" customHeight="false" outlineLevel="0" collapsed="false">
      <c r="A16" s="0" t="s">
        <v>236</v>
      </c>
      <c r="B16" s="0" t="n">
        <v>7</v>
      </c>
      <c r="C16" s="0" t="s">
        <v>237</v>
      </c>
    </row>
    <row r="17" customFormat="false" ht="15" hidden="false" customHeight="false" outlineLevel="0" collapsed="false">
      <c r="A17" s="0" t="s">
        <v>238</v>
      </c>
      <c r="B17" s="0" t="n">
        <v>7</v>
      </c>
      <c r="C17" s="0" t="s">
        <v>237</v>
      </c>
    </row>
    <row r="18" customFormat="false" ht="15" hidden="false" customHeight="false" outlineLevel="0" collapsed="false">
      <c r="A18" s="0" t="s">
        <v>239</v>
      </c>
      <c r="B18" s="0" t="n">
        <v>8</v>
      </c>
      <c r="C18" s="0" t="s">
        <v>237</v>
      </c>
    </row>
    <row r="19" customFormat="false" ht="15" hidden="false" customHeight="false" outlineLevel="0" collapsed="false">
      <c r="A19" s="0" t="s">
        <v>240</v>
      </c>
      <c r="B19" s="0" t="n">
        <v>8</v>
      </c>
      <c r="C19" s="0" t="s">
        <v>237</v>
      </c>
    </row>
    <row r="20" customFormat="false" ht="15" hidden="false" customHeight="false" outlineLevel="0" collapsed="false">
      <c r="A20" s="0" t="s">
        <v>241</v>
      </c>
      <c r="B20" s="0" t="n">
        <v>9</v>
      </c>
      <c r="C20" s="0" t="s">
        <v>237</v>
      </c>
    </row>
    <row r="21" customFormat="false" ht="15" hidden="false" customHeight="false" outlineLevel="0" collapsed="false">
      <c r="A21" s="0" t="s">
        <v>242</v>
      </c>
      <c r="B21" s="0" t="n">
        <v>9</v>
      </c>
      <c r="C21" s="0" t="s">
        <v>237</v>
      </c>
    </row>
    <row r="22" customFormat="false" ht="15" hidden="false" customHeight="false" outlineLevel="0" collapsed="false">
      <c r="A22" s="0" t="s">
        <v>243</v>
      </c>
      <c r="B22" s="0" t="n">
        <v>10</v>
      </c>
      <c r="C22" s="0" t="s">
        <v>244</v>
      </c>
    </row>
    <row r="23" customFormat="false" ht="15" hidden="false" customHeight="false" outlineLevel="0" collapsed="false">
      <c r="A23" s="0" t="s">
        <v>245</v>
      </c>
      <c r="B23" s="0" t="n">
        <v>10</v>
      </c>
      <c r="C23" s="0" t="s">
        <v>244</v>
      </c>
    </row>
    <row r="24" customFormat="false" ht="15" hidden="false" customHeight="false" outlineLevel="0" collapsed="false">
      <c r="A24" s="0" t="s">
        <v>246</v>
      </c>
      <c r="B24" s="0" t="n">
        <v>11</v>
      </c>
      <c r="C24" s="0" t="s">
        <v>244</v>
      </c>
    </row>
    <row r="25" customFormat="false" ht="15" hidden="false" customHeight="false" outlineLevel="0" collapsed="false">
      <c r="A25" s="0" t="s">
        <v>247</v>
      </c>
      <c r="B25" s="0" t="n">
        <v>11</v>
      </c>
      <c r="C25" s="0" t="s">
        <v>244</v>
      </c>
    </row>
    <row r="26" customFormat="false" ht="15" hidden="false" customHeight="false" outlineLevel="0" collapsed="false">
      <c r="A26" s="0" t="s">
        <v>248</v>
      </c>
      <c r="B26" s="0" t="n">
        <v>12</v>
      </c>
      <c r="C26" s="0" t="s">
        <v>244</v>
      </c>
    </row>
    <row r="27" customFormat="false" ht="15" hidden="false" customHeight="false" outlineLevel="0" collapsed="false">
      <c r="A27" s="0" t="s">
        <v>249</v>
      </c>
      <c r="B27" s="0" t="n">
        <v>12</v>
      </c>
      <c r="C27" s="0" t="s">
        <v>244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5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6"/>
    <col collapsed="false" customWidth="true" hidden="false" outlineLevel="0" max="3" min="3" style="0" width="9"/>
    <col collapsed="false" customWidth="true" hidden="false" outlineLevel="0" max="4" min="4" style="0" width="12"/>
    <col collapsed="false" customWidth="true" hidden="false" outlineLevel="0" max="5" min="5" style="0" width="8"/>
    <col collapsed="false" customWidth="true" hidden="false" outlineLevel="0" max="6" min="6" style="0" width="12"/>
    <col collapsed="false" customWidth="true" hidden="false" outlineLevel="0" max="7" min="7" style="0" width="8"/>
    <col collapsed="false" customWidth="true" hidden="false" outlineLevel="0" max="9" min="8" style="0" width="12"/>
    <col collapsed="false" customWidth="true" hidden="false" outlineLevel="0" max="10" min="10" style="0" width="16"/>
    <col collapsed="false" customWidth="true" hidden="false" outlineLevel="0" max="11" min="11" style="0" width="40"/>
    <col collapsed="false" customWidth="true" hidden="false" outlineLevel="0" max="12" min="12" style="0" width="70"/>
    <col collapsed="false" customWidth="true" hidden="false" outlineLevel="0" max="13" min="13" style="0" width="34"/>
    <col collapsed="false" customWidth="true" hidden="false" outlineLevel="0" max="14" min="14" style="0" width="60"/>
  </cols>
  <sheetData>
    <row r="1" customFormat="false" ht="35.05" hidden="false" customHeight="false" outlineLevel="0" collapsed="false">
      <c r="A1" s="3" t="s">
        <v>55</v>
      </c>
      <c r="B1" s="3" t="s">
        <v>56</v>
      </c>
      <c r="C1" s="3" t="s">
        <v>60</v>
      </c>
      <c r="D1" s="3" t="s">
        <v>250</v>
      </c>
      <c r="E1" s="3" t="s">
        <v>61</v>
      </c>
      <c r="F1" s="3" t="s">
        <v>251</v>
      </c>
      <c r="G1" s="3" t="s">
        <v>62</v>
      </c>
      <c r="H1" s="3" t="s">
        <v>252</v>
      </c>
      <c r="I1" s="3" t="s">
        <v>253</v>
      </c>
      <c r="J1" s="3" t="s">
        <v>254</v>
      </c>
      <c r="K1" s="3" t="s">
        <v>255</v>
      </c>
      <c r="L1" s="3" t="s">
        <v>9</v>
      </c>
      <c r="M1" s="3" t="s">
        <v>256</v>
      </c>
      <c r="N1" s="3" t="s">
        <v>257</v>
      </c>
    </row>
    <row r="2" customFormat="false" ht="15" hidden="false" customHeight="false" outlineLevel="0" collapsed="false">
      <c r="A2" s="0" t="s">
        <v>258</v>
      </c>
      <c r="B2" s="0" t="s">
        <v>84</v>
      </c>
      <c r="C2" s="0" t="s">
        <v>226</v>
      </c>
      <c r="D2" s="0" t="s">
        <v>259</v>
      </c>
      <c r="E2" s="0" t="s">
        <v>225</v>
      </c>
      <c r="F2" s="0" t="s">
        <v>259</v>
      </c>
      <c r="G2" s="0" t="s">
        <v>222</v>
      </c>
      <c r="H2" s="0" t="s">
        <v>259</v>
      </c>
      <c r="I2" s="0" t="s">
        <v>260</v>
      </c>
      <c r="J2" s="0" t="s">
        <v>261</v>
      </c>
      <c r="L2" s="0" t="s">
        <v>262</v>
      </c>
      <c r="N2" s="0" t="s">
        <v>263</v>
      </c>
    </row>
    <row r="3" customFormat="false" ht="15" hidden="false" customHeight="false" outlineLevel="0" collapsed="false">
      <c r="A3" s="15" t="s">
        <v>264</v>
      </c>
      <c r="B3" s="15" t="s">
        <v>87</v>
      </c>
      <c r="C3" s="15" t="s">
        <v>226</v>
      </c>
      <c r="D3" s="15" t="s">
        <v>259</v>
      </c>
      <c r="E3" s="15" t="s">
        <v>225</v>
      </c>
      <c r="F3" s="15" t="s">
        <v>259</v>
      </c>
      <c r="G3" s="15" t="s">
        <v>227</v>
      </c>
      <c r="H3" s="15"/>
      <c r="I3" s="15" t="s">
        <v>260</v>
      </c>
      <c r="J3" s="15" t="s">
        <v>265</v>
      </c>
      <c r="K3" s="15" t="s">
        <v>266</v>
      </c>
      <c r="L3" s="15" t="s">
        <v>267</v>
      </c>
      <c r="M3" s="15" t="s">
        <v>268</v>
      </c>
      <c r="N3" s="15" t="s">
        <v>269</v>
      </c>
    </row>
    <row r="4" customFormat="false" ht="15" hidden="false" customHeight="false" outlineLevel="0" collapsed="false">
      <c r="A4" s="0" t="s">
        <v>270</v>
      </c>
      <c r="B4" s="0" t="s">
        <v>90</v>
      </c>
      <c r="C4" s="0" t="s">
        <v>224</v>
      </c>
      <c r="D4" s="0" t="s">
        <v>259</v>
      </c>
      <c r="E4" s="0" t="s">
        <v>225</v>
      </c>
      <c r="F4" s="0" t="s">
        <v>259</v>
      </c>
      <c r="I4" s="0" t="s">
        <v>271</v>
      </c>
      <c r="J4" s="0" t="s">
        <v>272</v>
      </c>
      <c r="K4" s="0" t="s">
        <v>273</v>
      </c>
      <c r="L4" s="0" t="s">
        <v>274</v>
      </c>
      <c r="N4" s="0" t="s">
        <v>275</v>
      </c>
    </row>
    <row r="5" customFormat="false" ht="15" hidden="false" customHeight="false" outlineLevel="0" collapsed="false">
      <c r="A5" s="0" t="s">
        <v>276</v>
      </c>
      <c r="B5" s="0" t="s">
        <v>93</v>
      </c>
      <c r="C5" s="0" t="s">
        <v>224</v>
      </c>
      <c r="D5" s="0" t="s">
        <v>259</v>
      </c>
      <c r="E5" s="0" t="s">
        <v>222</v>
      </c>
      <c r="F5" s="0" t="s">
        <v>259</v>
      </c>
      <c r="I5" s="0" t="s">
        <v>260</v>
      </c>
      <c r="J5" s="0" t="s">
        <v>277</v>
      </c>
      <c r="K5" s="0" t="s">
        <v>278</v>
      </c>
      <c r="L5" s="0" t="s">
        <v>279</v>
      </c>
      <c r="N5" s="0" t="s">
        <v>280</v>
      </c>
    </row>
    <row r="6" customFormat="false" ht="15" hidden="false" customHeight="false" outlineLevel="0" collapsed="false">
      <c r="A6" s="0" t="s">
        <v>95</v>
      </c>
      <c r="B6" s="0" t="s">
        <v>96</v>
      </c>
      <c r="C6" s="0" t="s">
        <v>226</v>
      </c>
      <c r="D6" s="0" t="s">
        <v>259</v>
      </c>
      <c r="E6" s="0" t="s">
        <v>227</v>
      </c>
      <c r="F6" s="0" t="s">
        <v>259</v>
      </c>
      <c r="G6" s="0" t="s">
        <v>225</v>
      </c>
      <c r="H6" s="0" t="s">
        <v>259</v>
      </c>
      <c r="I6" s="0" t="s">
        <v>260</v>
      </c>
      <c r="J6" s="0" t="s">
        <v>281</v>
      </c>
      <c r="K6" s="0" t="s">
        <v>282</v>
      </c>
      <c r="L6" s="0" t="s">
        <v>283</v>
      </c>
      <c r="N6" s="0" t="s">
        <v>284</v>
      </c>
    </row>
    <row r="7" customFormat="false" ht="15" hidden="false" customHeight="false" outlineLevel="0" collapsed="false">
      <c r="A7" s="0" t="s">
        <v>97</v>
      </c>
      <c r="B7" s="0" t="s">
        <v>98</v>
      </c>
      <c r="C7" s="0" t="s">
        <v>224</v>
      </c>
      <c r="D7" s="0" t="s">
        <v>259</v>
      </c>
      <c r="E7" s="0" t="s">
        <v>225</v>
      </c>
      <c r="F7" s="0" t="s">
        <v>259</v>
      </c>
      <c r="I7" s="0" t="s">
        <v>271</v>
      </c>
      <c r="J7" s="0" t="s">
        <v>285</v>
      </c>
      <c r="L7" s="0" t="s">
        <v>286</v>
      </c>
      <c r="N7" s="0" t="s">
        <v>287</v>
      </c>
    </row>
    <row r="8" customFormat="false" ht="15" hidden="false" customHeight="false" outlineLevel="0" collapsed="false">
      <c r="A8" s="0" t="s">
        <v>99</v>
      </c>
      <c r="B8" s="0" t="s">
        <v>100</v>
      </c>
      <c r="C8" s="0" t="s">
        <v>226</v>
      </c>
      <c r="D8" s="0" t="s">
        <v>259</v>
      </c>
      <c r="E8" s="0" t="s">
        <v>227</v>
      </c>
      <c r="F8" s="0" t="s">
        <v>259</v>
      </c>
      <c r="G8" s="0" t="s">
        <v>225</v>
      </c>
      <c r="H8" s="0" t="s">
        <v>259</v>
      </c>
      <c r="I8" s="0" t="s">
        <v>260</v>
      </c>
      <c r="J8" s="0" t="s">
        <v>288</v>
      </c>
      <c r="K8" s="0" t="s">
        <v>289</v>
      </c>
      <c r="L8" s="0" t="s">
        <v>290</v>
      </c>
      <c r="N8" s="0" t="s">
        <v>291</v>
      </c>
    </row>
    <row r="9" customFormat="false" ht="15" hidden="false" customHeight="false" outlineLevel="0" collapsed="false">
      <c r="A9" s="0" t="s">
        <v>101</v>
      </c>
      <c r="B9" s="0" t="s">
        <v>102</v>
      </c>
      <c r="C9" s="0" t="s">
        <v>221</v>
      </c>
      <c r="D9" s="0" t="s">
        <v>259</v>
      </c>
      <c r="E9" s="0" t="s">
        <v>219</v>
      </c>
      <c r="F9" s="0" t="s">
        <v>259</v>
      </c>
      <c r="G9" s="0" t="s">
        <v>219</v>
      </c>
      <c r="H9" s="0" t="s">
        <v>259</v>
      </c>
      <c r="I9" s="0" t="s">
        <v>260</v>
      </c>
      <c r="J9" s="0" t="s">
        <v>292</v>
      </c>
      <c r="L9" s="0" t="s">
        <v>293</v>
      </c>
      <c r="N9" s="0" t="s">
        <v>294</v>
      </c>
    </row>
    <row r="10" customFormat="false" ht="15" hidden="false" customHeight="false" outlineLevel="0" collapsed="false">
      <c r="A10" s="0" t="s">
        <v>103</v>
      </c>
      <c r="B10" s="0" t="s">
        <v>104</v>
      </c>
      <c r="C10" s="0" t="s">
        <v>221</v>
      </c>
      <c r="D10" s="0" t="s">
        <v>259</v>
      </c>
      <c r="E10" s="0" t="s">
        <v>219</v>
      </c>
      <c r="F10" s="0" t="s">
        <v>259</v>
      </c>
      <c r="G10" s="0" t="s">
        <v>219</v>
      </c>
      <c r="H10" s="0" t="s">
        <v>259</v>
      </c>
      <c r="I10" s="0" t="s">
        <v>260</v>
      </c>
      <c r="J10" s="0" t="s">
        <v>295</v>
      </c>
      <c r="L10" s="0" t="s">
        <v>296</v>
      </c>
      <c r="N10" s="0" t="s">
        <v>297</v>
      </c>
    </row>
    <row r="11" customFormat="false" ht="15" hidden="false" customHeight="false" outlineLevel="0" collapsed="false">
      <c r="A11" s="0" t="s">
        <v>298</v>
      </c>
      <c r="B11" s="0" t="s">
        <v>106</v>
      </c>
      <c r="C11" s="0" t="s">
        <v>221</v>
      </c>
      <c r="D11" s="0" t="s">
        <v>259</v>
      </c>
      <c r="E11" s="0" t="s">
        <v>219</v>
      </c>
      <c r="F11" s="0" t="s">
        <v>259</v>
      </c>
      <c r="G11" s="0" t="s">
        <v>219</v>
      </c>
      <c r="H11" s="0" t="s">
        <v>259</v>
      </c>
      <c r="I11" s="0" t="s">
        <v>260</v>
      </c>
      <c r="J11" s="0" t="s">
        <v>299</v>
      </c>
      <c r="L11" s="0" t="s">
        <v>300</v>
      </c>
      <c r="N11" s="0" t="s">
        <v>301</v>
      </c>
    </row>
    <row r="12" customFormat="false" ht="15" hidden="false" customHeight="false" outlineLevel="0" collapsed="false">
      <c r="A12" s="0" t="s">
        <v>108</v>
      </c>
      <c r="B12" s="0" t="s">
        <v>109</v>
      </c>
      <c r="C12" s="0" t="s">
        <v>226</v>
      </c>
      <c r="D12" s="0" t="s">
        <v>259</v>
      </c>
      <c r="E12" s="0" t="s">
        <v>222</v>
      </c>
      <c r="F12" s="0" t="s">
        <v>259</v>
      </c>
      <c r="G12" s="0" t="s">
        <v>225</v>
      </c>
      <c r="H12" s="0" t="s">
        <v>302</v>
      </c>
      <c r="I12" s="0" t="s">
        <v>260</v>
      </c>
      <c r="J12" s="0" t="s">
        <v>303</v>
      </c>
      <c r="K12" s="0" t="s">
        <v>304</v>
      </c>
      <c r="L12" s="0" t="s">
        <v>305</v>
      </c>
      <c r="N12" s="0" t="s">
        <v>306</v>
      </c>
    </row>
    <row r="13" customFormat="false" ht="15" hidden="false" customHeight="false" outlineLevel="0" collapsed="false">
      <c r="A13" s="15" t="s">
        <v>110</v>
      </c>
      <c r="B13" s="15" t="s">
        <v>111</v>
      </c>
      <c r="C13" s="15" t="s">
        <v>221</v>
      </c>
      <c r="D13" s="15" t="s">
        <v>259</v>
      </c>
      <c r="E13" s="15" t="s">
        <v>219</v>
      </c>
      <c r="F13" s="15"/>
      <c r="G13" s="15" t="s">
        <v>219</v>
      </c>
      <c r="H13" s="15" t="s">
        <v>259</v>
      </c>
      <c r="I13" s="15" t="s">
        <v>271</v>
      </c>
      <c r="J13" s="15" t="s">
        <v>307</v>
      </c>
      <c r="K13" s="15"/>
      <c r="L13" s="15" t="s">
        <v>308</v>
      </c>
      <c r="M13" s="15" t="s">
        <v>309</v>
      </c>
      <c r="N13" s="15" t="s">
        <v>310</v>
      </c>
    </row>
    <row r="14" customFormat="false" ht="15" hidden="false" customHeight="false" outlineLevel="0" collapsed="false">
      <c r="A14" s="15" t="s">
        <v>113</v>
      </c>
      <c r="B14" s="15" t="s">
        <v>114</v>
      </c>
      <c r="C14" s="15" t="s">
        <v>231</v>
      </c>
      <c r="D14" s="15" t="s">
        <v>259</v>
      </c>
      <c r="E14" s="15" t="s">
        <v>232</v>
      </c>
      <c r="F14" s="15" t="s">
        <v>259</v>
      </c>
      <c r="G14" s="15" t="s">
        <v>234</v>
      </c>
      <c r="H14" s="15" t="s">
        <v>259</v>
      </c>
      <c r="I14" s="15" t="s">
        <v>260</v>
      </c>
      <c r="J14" s="15" t="s">
        <v>311</v>
      </c>
      <c r="K14" s="15" t="s">
        <v>312</v>
      </c>
      <c r="L14" s="15" t="s">
        <v>313</v>
      </c>
      <c r="M14" s="15" t="s">
        <v>314</v>
      </c>
      <c r="N14" s="15" t="s">
        <v>315</v>
      </c>
    </row>
    <row r="15" customFormat="false" ht="15" hidden="false" customHeight="false" outlineLevel="0" collapsed="false">
      <c r="A15" s="15" t="s">
        <v>116</v>
      </c>
      <c r="B15" s="15" t="s">
        <v>117</v>
      </c>
      <c r="C15" s="15" t="s">
        <v>221</v>
      </c>
      <c r="D15" s="15" t="s">
        <v>259</v>
      </c>
      <c r="E15" s="15" t="s">
        <v>219</v>
      </c>
      <c r="F15" s="15" t="s">
        <v>259</v>
      </c>
      <c r="G15" s="15" t="s">
        <v>219</v>
      </c>
      <c r="H15" s="15"/>
      <c r="I15" s="15" t="s">
        <v>271</v>
      </c>
      <c r="J15" s="15" t="s">
        <v>316</v>
      </c>
      <c r="K15" s="15"/>
      <c r="L15" s="15" t="s">
        <v>317</v>
      </c>
      <c r="M15" s="15" t="s">
        <v>318</v>
      </c>
      <c r="N15" s="15" t="s">
        <v>319</v>
      </c>
    </row>
    <row r="16" customFormat="false" ht="15" hidden="false" customHeight="false" outlineLevel="0" collapsed="false">
      <c r="A16" s="15" t="s">
        <v>119</v>
      </c>
      <c r="B16" s="15" t="s">
        <v>120</v>
      </c>
      <c r="C16" s="15" t="s">
        <v>221</v>
      </c>
      <c r="D16" s="15" t="s">
        <v>259</v>
      </c>
      <c r="E16" s="15" t="s">
        <v>219</v>
      </c>
      <c r="F16" s="15"/>
      <c r="G16" s="15" t="s">
        <v>219</v>
      </c>
      <c r="H16" s="15" t="s">
        <v>259</v>
      </c>
      <c r="I16" s="15" t="s">
        <v>271</v>
      </c>
      <c r="J16" s="15" t="s">
        <v>320</v>
      </c>
      <c r="K16" s="15"/>
      <c r="L16" s="15" t="s">
        <v>321</v>
      </c>
      <c r="M16" s="15" t="s">
        <v>322</v>
      </c>
      <c r="N16" s="15" t="s">
        <v>323</v>
      </c>
    </row>
    <row r="17" customFormat="false" ht="15" hidden="false" customHeight="false" outlineLevel="0" collapsed="false">
      <c r="A17" s="15" t="s">
        <v>324</v>
      </c>
      <c r="B17" s="15" t="s">
        <v>123</v>
      </c>
      <c r="C17" s="15" t="s">
        <v>226</v>
      </c>
      <c r="D17" s="15" t="s">
        <v>302</v>
      </c>
      <c r="E17" s="15" t="s">
        <v>227</v>
      </c>
      <c r="F17" s="15" t="s">
        <v>259</v>
      </c>
      <c r="G17" s="15" t="s">
        <v>225</v>
      </c>
      <c r="H17" s="15" t="s">
        <v>259</v>
      </c>
      <c r="I17" s="15" t="s">
        <v>271</v>
      </c>
      <c r="J17" s="15" t="s">
        <v>325</v>
      </c>
      <c r="K17" s="15" t="s">
        <v>326</v>
      </c>
      <c r="L17" s="15" t="s">
        <v>327</v>
      </c>
      <c r="M17" s="15" t="s">
        <v>328</v>
      </c>
      <c r="N17" s="15" t="s">
        <v>329</v>
      </c>
    </row>
    <row r="18" customFormat="false" ht="15" hidden="false" customHeight="false" outlineLevel="0" collapsed="false">
      <c r="A18" s="0" t="s">
        <v>125</v>
      </c>
      <c r="B18" s="0" t="s">
        <v>126</v>
      </c>
      <c r="C18" s="0" t="s">
        <v>226</v>
      </c>
      <c r="D18" s="0" t="s">
        <v>259</v>
      </c>
      <c r="E18" s="0" t="s">
        <v>229</v>
      </c>
      <c r="F18" s="0" t="s">
        <v>259</v>
      </c>
      <c r="G18" s="0" t="s">
        <v>225</v>
      </c>
      <c r="H18" s="0" t="s">
        <v>259</v>
      </c>
      <c r="I18" s="0" t="s">
        <v>271</v>
      </c>
      <c r="J18" s="0" t="s">
        <v>330</v>
      </c>
      <c r="K18" s="0" t="s">
        <v>331</v>
      </c>
      <c r="L18" s="0" t="s">
        <v>332</v>
      </c>
      <c r="N18" s="0" t="s">
        <v>333</v>
      </c>
    </row>
    <row r="19" customFormat="false" ht="15" hidden="false" customHeight="false" outlineLevel="0" collapsed="false">
      <c r="A19" s="0" t="s">
        <v>334</v>
      </c>
      <c r="B19" s="0" t="s">
        <v>128</v>
      </c>
      <c r="C19" s="0" t="s">
        <v>226</v>
      </c>
      <c r="D19" s="0" t="s">
        <v>259</v>
      </c>
      <c r="E19" s="0" t="s">
        <v>225</v>
      </c>
      <c r="F19" s="0" t="s">
        <v>259</v>
      </c>
      <c r="G19" s="0" t="s">
        <v>227</v>
      </c>
      <c r="H19" s="0" t="s">
        <v>302</v>
      </c>
      <c r="I19" s="0" t="s">
        <v>260</v>
      </c>
      <c r="J19" s="0" t="s">
        <v>335</v>
      </c>
      <c r="K19" s="0" t="s">
        <v>336</v>
      </c>
      <c r="L19" s="0" t="s">
        <v>337</v>
      </c>
      <c r="N19" s="0" t="s">
        <v>338</v>
      </c>
    </row>
    <row r="20" customFormat="false" ht="15" hidden="false" customHeight="false" outlineLevel="0" collapsed="false">
      <c r="A20" s="0" t="s">
        <v>131</v>
      </c>
      <c r="B20" s="0" t="s">
        <v>132</v>
      </c>
      <c r="C20" s="0" t="s">
        <v>224</v>
      </c>
      <c r="D20" s="0" t="s">
        <v>259</v>
      </c>
      <c r="E20" s="0" t="s">
        <v>225</v>
      </c>
      <c r="F20" s="0" t="s">
        <v>259</v>
      </c>
      <c r="G20" s="0" t="s">
        <v>222</v>
      </c>
      <c r="H20" s="0" t="s">
        <v>259</v>
      </c>
      <c r="I20" s="0" t="s">
        <v>260</v>
      </c>
      <c r="J20" s="0" t="s">
        <v>339</v>
      </c>
      <c r="K20" s="0" t="s">
        <v>340</v>
      </c>
      <c r="L20" s="0" t="s">
        <v>341</v>
      </c>
      <c r="N20" s="0" t="s">
        <v>342</v>
      </c>
    </row>
    <row r="21" customFormat="false" ht="15" hidden="false" customHeight="false" outlineLevel="0" collapsed="false">
      <c r="A21" s="15" t="s">
        <v>133</v>
      </c>
      <c r="B21" s="15" t="s">
        <v>134</v>
      </c>
      <c r="C21" s="15" t="s">
        <v>224</v>
      </c>
      <c r="D21" s="15" t="s">
        <v>259</v>
      </c>
      <c r="E21" s="15" t="s">
        <v>219</v>
      </c>
      <c r="F21" s="15" t="s">
        <v>343</v>
      </c>
      <c r="G21" s="15" t="s">
        <v>219</v>
      </c>
      <c r="H21" s="15" t="s">
        <v>259</v>
      </c>
      <c r="I21" s="15" t="s">
        <v>260</v>
      </c>
      <c r="J21" s="15" t="s">
        <v>285</v>
      </c>
      <c r="K21" s="15" t="s">
        <v>344</v>
      </c>
      <c r="L21" s="15" t="s">
        <v>345</v>
      </c>
      <c r="M21" s="15" t="s">
        <v>346</v>
      </c>
      <c r="N21" s="15" t="s">
        <v>347</v>
      </c>
    </row>
    <row r="22" customFormat="false" ht="15" hidden="false" customHeight="false" outlineLevel="0" collapsed="false">
      <c r="A22" s="0" t="s">
        <v>136</v>
      </c>
      <c r="B22" s="0" t="s">
        <v>137</v>
      </c>
      <c r="C22" s="0" t="s">
        <v>224</v>
      </c>
      <c r="D22" s="0" t="s">
        <v>259</v>
      </c>
      <c r="E22" s="0" t="s">
        <v>222</v>
      </c>
      <c r="F22" s="0" t="s">
        <v>259</v>
      </c>
      <c r="G22" s="0" t="s">
        <v>222</v>
      </c>
      <c r="H22" s="0" t="s">
        <v>259</v>
      </c>
      <c r="I22" s="0" t="s">
        <v>260</v>
      </c>
      <c r="J22" s="0" t="s">
        <v>348</v>
      </c>
      <c r="L22" s="0" t="s">
        <v>349</v>
      </c>
      <c r="N22" s="0" t="s">
        <v>350</v>
      </c>
    </row>
    <row r="23" customFormat="false" ht="15" hidden="false" customHeight="false" outlineLevel="0" collapsed="false">
      <c r="A23" s="15" t="s">
        <v>351</v>
      </c>
      <c r="B23" s="15" t="s">
        <v>139</v>
      </c>
      <c r="C23" s="15" t="s">
        <v>224</v>
      </c>
      <c r="D23" s="15" t="s">
        <v>259</v>
      </c>
      <c r="E23" s="15" t="s">
        <v>225</v>
      </c>
      <c r="F23" s="15" t="s">
        <v>259</v>
      </c>
      <c r="G23" s="15" t="s">
        <v>222</v>
      </c>
      <c r="H23" s="15" t="s">
        <v>259</v>
      </c>
      <c r="I23" s="15" t="s">
        <v>260</v>
      </c>
      <c r="J23" s="15" t="s">
        <v>352</v>
      </c>
      <c r="K23" s="15"/>
      <c r="L23" s="15" t="s">
        <v>353</v>
      </c>
      <c r="M23" s="15" t="s">
        <v>354</v>
      </c>
      <c r="N23" s="15" t="s">
        <v>355</v>
      </c>
    </row>
    <row r="24" customFormat="false" ht="15" hidden="false" customHeight="false" outlineLevel="0" collapsed="false">
      <c r="A24" s="0" t="s">
        <v>141</v>
      </c>
      <c r="B24" s="0" t="s">
        <v>142</v>
      </c>
      <c r="C24" s="0" t="s">
        <v>221</v>
      </c>
      <c r="D24" s="0" t="s">
        <v>259</v>
      </c>
      <c r="E24" s="0" t="s">
        <v>219</v>
      </c>
      <c r="F24" s="0" t="s">
        <v>259</v>
      </c>
      <c r="G24" s="0" t="s">
        <v>219</v>
      </c>
      <c r="H24" s="0" t="s">
        <v>259</v>
      </c>
      <c r="I24" s="0" t="s">
        <v>260</v>
      </c>
      <c r="J24" s="0" t="s">
        <v>356</v>
      </c>
      <c r="L24" s="0" t="s">
        <v>357</v>
      </c>
      <c r="N24" s="0" t="s">
        <v>358</v>
      </c>
    </row>
    <row r="25" customFormat="false" ht="15" hidden="false" customHeight="false" outlineLevel="0" collapsed="false">
      <c r="A25" s="0" t="s">
        <v>359</v>
      </c>
      <c r="B25" s="0" t="s">
        <v>144</v>
      </c>
      <c r="C25" s="0" t="s">
        <v>226</v>
      </c>
      <c r="D25" s="0" t="s">
        <v>259</v>
      </c>
      <c r="E25" s="0" t="s">
        <v>225</v>
      </c>
      <c r="F25" s="0" t="s">
        <v>259</v>
      </c>
      <c r="G25" s="0" t="s">
        <v>225</v>
      </c>
      <c r="H25" s="0" t="s">
        <v>259</v>
      </c>
      <c r="I25" s="0" t="s">
        <v>260</v>
      </c>
      <c r="J25" s="0" t="s">
        <v>360</v>
      </c>
      <c r="K25" s="0" t="s">
        <v>361</v>
      </c>
      <c r="L25" s="0" t="s">
        <v>362</v>
      </c>
      <c r="N25" s="0" t="s">
        <v>363</v>
      </c>
    </row>
    <row r="26" customFormat="false" ht="15" hidden="false" customHeight="false" outlineLevel="0" collapsed="false">
      <c r="A26" s="15" t="s">
        <v>145</v>
      </c>
      <c r="B26" s="15" t="s">
        <v>146</v>
      </c>
      <c r="C26" s="15" t="s">
        <v>221</v>
      </c>
      <c r="D26" s="15" t="s">
        <v>343</v>
      </c>
      <c r="E26" s="15" t="s">
        <v>219</v>
      </c>
      <c r="F26" s="15" t="s">
        <v>259</v>
      </c>
      <c r="G26" s="15" t="s">
        <v>219</v>
      </c>
      <c r="H26" s="15" t="s">
        <v>259</v>
      </c>
      <c r="I26" s="15" t="s">
        <v>271</v>
      </c>
      <c r="J26" s="15" t="s">
        <v>364</v>
      </c>
      <c r="K26" s="15" t="s">
        <v>365</v>
      </c>
      <c r="L26" s="15" t="s">
        <v>366</v>
      </c>
      <c r="M26" s="15" t="s">
        <v>367</v>
      </c>
      <c r="N26" s="15" t="s">
        <v>368</v>
      </c>
    </row>
    <row r="27" customFormat="false" ht="15" hidden="false" customHeight="false" outlineLevel="0" collapsed="false">
      <c r="A27" s="15" t="s">
        <v>148</v>
      </c>
      <c r="B27" s="15" t="s">
        <v>149</v>
      </c>
      <c r="C27" s="15" t="s">
        <v>224</v>
      </c>
      <c r="D27" s="15" t="s">
        <v>259</v>
      </c>
      <c r="E27" s="15"/>
      <c r="F27" s="15"/>
      <c r="G27" s="15" t="s">
        <v>222</v>
      </c>
      <c r="H27" s="15" t="s">
        <v>259</v>
      </c>
      <c r="I27" s="15" t="s">
        <v>271</v>
      </c>
      <c r="J27" s="15" t="s">
        <v>369</v>
      </c>
      <c r="K27" s="15"/>
      <c r="L27" s="15" t="s">
        <v>370</v>
      </c>
      <c r="M27" s="15" t="s">
        <v>371</v>
      </c>
      <c r="N27" s="15" t="s">
        <v>372</v>
      </c>
    </row>
    <row r="28" customFormat="false" ht="15" hidden="false" customHeight="false" outlineLevel="0" collapsed="false">
      <c r="A28" s="0" t="s">
        <v>151</v>
      </c>
      <c r="B28" s="0" t="s">
        <v>152</v>
      </c>
      <c r="C28" s="0" t="s">
        <v>221</v>
      </c>
      <c r="D28" s="0" t="s">
        <v>259</v>
      </c>
      <c r="E28" s="0" t="s">
        <v>219</v>
      </c>
      <c r="F28" s="0" t="s">
        <v>259</v>
      </c>
      <c r="I28" s="0" t="s">
        <v>271</v>
      </c>
      <c r="J28" s="0" t="s">
        <v>373</v>
      </c>
      <c r="K28" s="0" t="s">
        <v>374</v>
      </c>
      <c r="L28" s="0" t="s">
        <v>375</v>
      </c>
      <c r="N28" s="0" t="s">
        <v>376</v>
      </c>
    </row>
    <row r="29" customFormat="false" ht="15" hidden="false" customHeight="false" outlineLevel="0" collapsed="false">
      <c r="A29" s="15" t="s">
        <v>377</v>
      </c>
      <c r="B29" s="15" t="s">
        <v>154</v>
      </c>
      <c r="C29" s="15" t="s">
        <v>224</v>
      </c>
      <c r="D29" s="15" t="s">
        <v>259</v>
      </c>
      <c r="E29" s="15" t="s">
        <v>222</v>
      </c>
      <c r="F29" s="15" t="s">
        <v>259</v>
      </c>
      <c r="G29" s="15" t="s">
        <v>222</v>
      </c>
      <c r="H29" s="15" t="s">
        <v>259</v>
      </c>
      <c r="I29" s="15" t="s">
        <v>260</v>
      </c>
      <c r="J29" s="15" t="s">
        <v>378</v>
      </c>
      <c r="K29" s="15"/>
      <c r="L29" s="15" t="s">
        <v>379</v>
      </c>
      <c r="M29" s="15" t="s">
        <v>380</v>
      </c>
      <c r="N29" s="15" t="s">
        <v>381</v>
      </c>
    </row>
    <row r="30" customFormat="false" ht="15" hidden="false" customHeight="false" outlineLevel="0" collapsed="false">
      <c r="A30" s="15" t="s">
        <v>156</v>
      </c>
      <c r="B30" s="15" t="s">
        <v>157</v>
      </c>
      <c r="C30" s="15" t="s">
        <v>224</v>
      </c>
      <c r="D30" s="15" t="s">
        <v>259</v>
      </c>
      <c r="E30" s="15" t="s">
        <v>222</v>
      </c>
      <c r="F30" s="15" t="s">
        <v>259</v>
      </c>
      <c r="G30" s="15" t="s">
        <v>222</v>
      </c>
      <c r="H30" s="15" t="s">
        <v>259</v>
      </c>
      <c r="I30" s="15" t="s">
        <v>260</v>
      </c>
      <c r="J30" s="15" t="s">
        <v>382</v>
      </c>
      <c r="K30" s="15"/>
      <c r="L30" s="15" t="s">
        <v>383</v>
      </c>
      <c r="M30" s="15" t="s">
        <v>384</v>
      </c>
      <c r="N30" s="15" t="s">
        <v>385</v>
      </c>
    </row>
    <row r="31" customFormat="false" ht="15" hidden="false" customHeight="false" outlineLevel="0" collapsed="false">
      <c r="A31" s="0" t="s">
        <v>159</v>
      </c>
      <c r="B31" s="0" t="s">
        <v>160</v>
      </c>
      <c r="C31" s="0" t="s">
        <v>228</v>
      </c>
      <c r="D31" s="0" t="s">
        <v>259</v>
      </c>
      <c r="E31" s="0" t="s">
        <v>229</v>
      </c>
      <c r="F31" s="0" t="s">
        <v>259</v>
      </c>
      <c r="G31" s="0" t="s">
        <v>229</v>
      </c>
      <c r="H31" s="0" t="s">
        <v>259</v>
      </c>
      <c r="I31" s="0" t="s">
        <v>260</v>
      </c>
      <c r="J31" s="0" t="s">
        <v>386</v>
      </c>
      <c r="K31" s="0" t="s">
        <v>387</v>
      </c>
      <c r="L31" s="0" t="s">
        <v>388</v>
      </c>
      <c r="N31" s="0" t="s">
        <v>389</v>
      </c>
    </row>
    <row r="32" customFormat="false" ht="15" hidden="false" customHeight="false" outlineLevel="0" collapsed="false">
      <c r="A32" s="0" t="s">
        <v>161</v>
      </c>
      <c r="B32" s="0" t="s">
        <v>162</v>
      </c>
      <c r="C32" s="0" t="s">
        <v>224</v>
      </c>
      <c r="D32" s="0" t="s">
        <v>259</v>
      </c>
      <c r="E32" s="0" t="s">
        <v>225</v>
      </c>
      <c r="F32" s="0" t="s">
        <v>259</v>
      </c>
      <c r="I32" s="0" t="s">
        <v>260</v>
      </c>
      <c r="J32" s="0" t="s">
        <v>390</v>
      </c>
      <c r="K32" s="0" t="s">
        <v>391</v>
      </c>
      <c r="L32" s="0" t="s">
        <v>392</v>
      </c>
      <c r="N32" s="0" t="s">
        <v>393</v>
      </c>
    </row>
    <row r="33" customFormat="false" ht="15" hidden="false" customHeight="false" outlineLevel="0" collapsed="false">
      <c r="A33" s="0" t="s">
        <v>394</v>
      </c>
      <c r="B33" s="0" t="s">
        <v>164</v>
      </c>
      <c r="C33" s="0" t="s">
        <v>224</v>
      </c>
      <c r="D33" s="0" t="s">
        <v>259</v>
      </c>
      <c r="E33" s="0" t="s">
        <v>222</v>
      </c>
      <c r="F33" s="0" t="s">
        <v>259</v>
      </c>
      <c r="G33" s="0" t="s">
        <v>222</v>
      </c>
      <c r="H33" s="0" t="s">
        <v>259</v>
      </c>
      <c r="I33" s="0" t="s">
        <v>260</v>
      </c>
      <c r="J33" s="0" t="s">
        <v>395</v>
      </c>
      <c r="L33" s="0" t="s">
        <v>396</v>
      </c>
      <c r="N33" s="0" t="s">
        <v>397</v>
      </c>
    </row>
    <row r="34" customFormat="false" ht="15" hidden="false" customHeight="false" outlineLevel="0" collapsed="false">
      <c r="A34" s="0" t="s">
        <v>398</v>
      </c>
      <c r="B34" s="0" t="s">
        <v>167</v>
      </c>
      <c r="C34" s="0" t="s">
        <v>221</v>
      </c>
      <c r="D34" s="0" t="s">
        <v>259</v>
      </c>
      <c r="E34" s="0" t="s">
        <v>219</v>
      </c>
      <c r="F34" s="0" t="s">
        <v>259</v>
      </c>
      <c r="G34" s="0" t="s">
        <v>219</v>
      </c>
      <c r="H34" s="0" t="s">
        <v>259</v>
      </c>
      <c r="I34" s="0" t="s">
        <v>260</v>
      </c>
      <c r="J34" s="0" t="s">
        <v>399</v>
      </c>
      <c r="L34" s="0" t="s">
        <v>400</v>
      </c>
      <c r="N34" s="0" t="s">
        <v>401</v>
      </c>
    </row>
    <row r="35" customFormat="false" ht="15" hidden="false" customHeight="false" outlineLevel="0" collapsed="false">
      <c r="A35" s="15" t="s">
        <v>169</v>
      </c>
      <c r="B35" s="15" t="s">
        <v>170</v>
      </c>
      <c r="C35" s="15" t="s">
        <v>224</v>
      </c>
      <c r="D35" s="15" t="s">
        <v>259</v>
      </c>
      <c r="E35" s="15"/>
      <c r="F35" s="15"/>
      <c r="G35" s="15"/>
      <c r="H35" s="15"/>
      <c r="I35" s="15" t="s">
        <v>271</v>
      </c>
      <c r="J35" s="15" t="s">
        <v>402</v>
      </c>
      <c r="K35" s="15"/>
      <c r="L35" s="15" t="s">
        <v>403</v>
      </c>
      <c r="M35" s="15" t="s">
        <v>404</v>
      </c>
      <c r="N35" s="15" t="s">
        <v>405</v>
      </c>
    </row>
    <row r="36" customFormat="false" ht="15" hidden="false" customHeight="false" outlineLevel="0" collapsed="false">
      <c r="A36" s="15" t="s">
        <v>172</v>
      </c>
      <c r="B36" s="15" t="s">
        <v>173</v>
      </c>
      <c r="C36" s="15" t="s">
        <v>221</v>
      </c>
      <c r="D36" s="15" t="s">
        <v>259</v>
      </c>
      <c r="E36" s="15" t="s">
        <v>219</v>
      </c>
      <c r="F36" s="15" t="s">
        <v>259</v>
      </c>
      <c r="G36" s="15" t="s">
        <v>219</v>
      </c>
      <c r="H36" s="15" t="s">
        <v>259</v>
      </c>
      <c r="I36" s="15" t="s">
        <v>260</v>
      </c>
      <c r="J36" s="15" t="s">
        <v>406</v>
      </c>
      <c r="K36" s="15" t="s">
        <v>407</v>
      </c>
      <c r="L36" s="15" t="s">
        <v>408</v>
      </c>
      <c r="M36" s="15" t="s">
        <v>409</v>
      </c>
      <c r="N36" s="15" t="s">
        <v>410</v>
      </c>
    </row>
    <row r="37" customFormat="false" ht="15" hidden="false" customHeight="false" outlineLevel="0" collapsed="false">
      <c r="A37" s="0" t="s">
        <v>411</v>
      </c>
      <c r="B37" s="0" t="s">
        <v>176</v>
      </c>
      <c r="C37" s="0" t="s">
        <v>224</v>
      </c>
      <c r="D37" s="0" t="s">
        <v>259</v>
      </c>
      <c r="E37" s="0" t="s">
        <v>222</v>
      </c>
      <c r="F37" s="0" t="s">
        <v>259</v>
      </c>
      <c r="G37" s="0" t="s">
        <v>222</v>
      </c>
      <c r="H37" s="0" t="s">
        <v>259</v>
      </c>
      <c r="I37" s="0" t="s">
        <v>271</v>
      </c>
      <c r="J37" s="0" t="s">
        <v>360</v>
      </c>
      <c r="K37" s="0" t="s">
        <v>412</v>
      </c>
      <c r="L37" s="0" t="s">
        <v>413</v>
      </c>
      <c r="N37" s="0" t="s">
        <v>414</v>
      </c>
    </row>
    <row r="38" customFormat="false" ht="15" hidden="false" customHeight="false" outlineLevel="0" collapsed="false">
      <c r="A38" s="0" t="s">
        <v>177</v>
      </c>
      <c r="B38" s="0" t="s">
        <v>178</v>
      </c>
      <c r="C38" s="0" t="s">
        <v>224</v>
      </c>
      <c r="D38" s="0" t="s">
        <v>259</v>
      </c>
      <c r="E38" s="0" t="s">
        <v>222</v>
      </c>
      <c r="F38" s="0" t="s">
        <v>259</v>
      </c>
      <c r="G38" s="0" t="s">
        <v>222</v>
      </c>
      <c r="H38" s="0" t="s">
        <v>302</v>
      </c>
      <c r="I38" s="0" t="s">
        <v>260</v>
      </c>
      <c r="J38" s="0" t="s">
        <v>415</v>
      </c>
      <c r="K38" s="0" t="s">
        <v>416</v>
      </c>
      <c r="L38" s="0" t="s">
        <v>417</v>
      </c>
      <c r="N38" s="0" t="s">
        <v>418</v>
      </c>
    </row>
    <row r="39" customFormat="false" ht="15" hidden="false" customHeight="false" outlineLevel="0" collapsed="false">
      <c r="A39" s="0" t="s">
        <v>179</v>
      </c>
      <c r="B39" s="0" t="s">
        <v>180</v>
      </c>
      <c r="C39" s="0" t="s">
        <v>226</v>
      </c>
      <c r="D39" s="0" t="s">
        <v>259</v>
      </c>
      <c r="E39" s="0" t="s">
        <v>229</v>
      </c>
      <c r="F39" s="0" t="s">
        <v>259</v>
      </c>
      <c r="G39" s="0" t="s">
        <v>225</v>
      </c>
      <c r="H39" s="0" t="s">
        <v>259</v>
      </c>
      <c r="I39" s="0" t="s">
        <v>260</v>
      </c>
      <c r="J39" s="0" t="s">
        <v>419</v>
      </c>
      <c r="K39" s="0" t="s">
        <v>420</v>
      </c>
      <c r="L39" s="0" t="s">
        <v>421</v>
      </c>
      <c r="N39" s="0" t="s">
        <v>422</v>
      </c>
    </row>
    <row r="40" customFormat="false" ht="15" hidden="false" customHeight="false" outlineLevel="0" collapsed="false">
      <c r="A40" s="0" t="s">
        <v>181</v>
      </c>
      <c r="B40" s="0" t="s">
        <v>182</v>
      </c>
      <c r="C40" s="0" t="s">
        <v>226</v>
      </c>
      <c r="D40" s="0" t="s">
        <v>259</v>
      </c>
      <c r="E40" s="0" t="s">
        <v>225</v>
      </c>
      <c r="F40" s="0" t="s">
        <v>259</v>
      </c>
      <c r="G40" s="0" t="s">
        <v>222</v>
      </c>
      <c r="H40" s="0" t="s">
        <v>259</v>
      </c>
      <c r="I40" s="0" t="s">
        <v>260</v>
      </c>
      <c r="J40" s="0" t="s">
        <v>423</v>
      </c>
      <c r="K40" s="0" t="s">
        <v>424</v>
      </c>
      <c r="L40" s="0" t="s">
        <v>425</v>
      </c>
      <c r="N40" s="0" t="s">
        <v>426</v>
      </c>
    </row>
    <row r="41" customFormat="false" ht="15" hidden="false" customHeight="false" outlineLevel="0" collapsed="false">
      <c r="A41" s="0" t="s">
        <v>183</v>
      </c>
      <c r="B41" s="0" t="s">
        <v>184</v>
      </c>
      <c r="C41" s="0" t="s">
        <v>221</v>
      </c>
      <c r="D41" s="0" t="s">
        <v>259</v>
      </c>
      <c r="E41" s="0" t="s">
        <v>222</v>
      </c>
      <c r="F41" s="0" t="s">
        <v>259</v>
      </c>
      <c r="G41" s="0" t="s">
        <v>219</v>
      </c>
      <c r="H41" s="0" t="s">
        <v>259</v>
      </c>
      <c r="I41" s="0" t="s">
        <v>260</v>
      </c>
      <c r="J41" s="0" t="s">
        <v>427</v>
      </c>
      <c r="L41" s="0" t="s">
        <v>428</v>
      </c>
      <c r="N41" s="0" t="s">
        <v>429</v>
      </c>
    </row>
    <row r="42" customFormat="false" ht="15" hidden="false" customHeight="false" outlineLevel="0" collapsed="false">
      <c r="A42" s="0" t="s">
        <v>430</v>
      </c>
      <c r="B42" s="0" t="s">
        <v>186</v>
      </c>
      <c r="C42" s="0" t="s">
        <v>221</v>
      </c>
      <c r="D42" s="0" t="s">
        <v>259</v>
      </c>
      <c r="E42" s="0" t="s">
        <v>219</v>
      </c>
      <c r="F42" s="0" t="s">
        <v>259</v>
      </c>
      <c r="G42" s="0" t="s">
        <v>219</v>
      </c>
      <c r="H42" s="0" t="s">
        <v>259</v>
      </c>
      <c r="I42" s="0" t="s">
        <v>271</v>
      </c>
      <c r="J42" s="0" t="s">
        <v>261</v>
      </c>
      <c r="L42" s="0" t="s">
        <v>431</v>
      </c>
      <c r="N42" s="0" t="s">
        <v>432</v>
      </c>
    </row>
    <row r="43" customFormat="false" ht="15" hidden="false" customHeight="false" outlineLevel="0" collapsed="false">
      <c r="A43" s="15" t="s">
        <v>188</v>
      </c>
      <c r="B43" s="15" t="s">
        <v>189</v>
      </c>
      <c r="C43" s="15" t="s">
        <v>221</v>
      </c>
      <c r="D43" s="15"/>
      <c r="E43" s="15" t="s">
        <v>219</v>
      </c>
      <c r="F43" s="15"/>
      <c r="G43" s="15" t="s">
        <v>219</v>
      </c>
      <c r="H43" s="15"/>
      <c r="I43" s="15" t="s">
        <v>260</v>
      </c>
      <c r="J43" s="15" t="s">
        <v>415</v>
      </c>
      <c r="K43" s="15"/>
      <c r="L43" s="15" t="s">
        <v>433</v>
      </c>
      <c r="M43" s="15" t="s">
        <v>384</v>
      </c>
      <c r="N43" s="15" t="s">
        <v>434</v>
      </c>
    </row>
    <row r="44" customFormat="false" ht="15" hidden="false" customHeight="false" outlineLevel="0" collapsed="false">
      <c r="A44" s="0" t="s">
        <v>435</v>
      </c>
      <c r="B44" s="0" t="s">
        <v>191</v>
      </c>
      <c r="C44" s="0" t="s">
        <v>221</v>
      </c>
      <c r="D44" s="0" t="s">
        <v>259</v>
      </c>
      <c r="E44" s="0" t="s">
        <v>219</v>
      </c>
      <c r="F44" s="0" t="s">
        <v>259</v>
      </c>
      <c r="G44" s="0" t="s">
        <v>219</v>
      </c>
      <c r="H44" s="0" t="s">
        <v>259</v>
      </c>
      <c r="I44" s="0" t="s">
        <v>260</v>
      </c>
      <c r="J44" s="0" t="s">
        <v>436</v>
      </c>
      <c r="L44" s="0" t="s">
        <v>437</v>
      </c>
      <c r="N44" s="0" t="s">
        <v>438</v>
      </c>
    </row>
    <row r="45" customFormat="false" ht="15" hidden="false" customHeight="false" outlineLevel="0" collapsed="false">
      <c r="A45" s="15" t="s">
        <v>439</v>
      </c>
      <c r="B45" s="15" t="s">
        <v>194</v>
      </c>
      <c r="C45" s="15" t="s">
        <v>221</v>
      </c>
      <c r="D45" s="15"/>
      <c r="E45" s="15" t="s">
        <v>219</v>
      </c>
      <c r="F45" s="15"/>
      <c r="G45" s="15" t="s">
        <v>219</v>
      </c>
      <c r="H45" s="15"/>
      <c r="I45" s="15" t="s">
        <v>260</v>
      </c>
      <c r="J45" s="15" t="s">
        <v>440</v>
      </c>
      <c r="K45" s="15"/>
      <c r="L45" s="15" t="s">
        <v>441</v>
      </c>
      <c r="M45" s="15" t="s">
        <v>384</v>
      </c>
      <c r="N45" s="15" t="s">
        <v>442</v>
      </c>
    </row>
    <row r="46" customFormat="false" ht="15" hidden="false" customHeight="false" outlineLevel="0" collapsed="false">
      <c r="A46" s="0" t="s">
        <v>196</v>
      </c>
      <c r="B46" s="0" t="s">
        <v>197</v>
      </c>
      <c r="C46" s="0" t="s">
        <v>224</v>
      </c>
      <c r="D46" s="0" t="s">
        <v>259</v>
      </c>
      <c r="E46" s="0" t="s">
        <v>222</v>
      </c>
      <c r="F46" s="0" t="s">
        <v>259</v>
      </c>
      <c r="G46" s="0" t="s">
        <v>222</v>
      </c>
      <c r="H46" s="0" t="s">
        <v>259</v>
      </c>
      <c r="I46" s="0" t="s">
        <v>260</v>
      </c>
      <c r="J46" s="0" t="s">
        <v>443</v>
      </c>
      <c r="L46" s="0" t="s">
        <v>444</v>
      </c>
      <c r="N46" s="0" t="s">
        <v>445</v>
      </c>
    </row>
    <row r="47" customFormat="false" ht="15" hidden="false" customHeight="false" outlineLevel="0" collapsed="false">
      <c r="A47" s="0" t="s">
        <v>446</v>
      </c>
      <c r="B47" s="0" t="s">
        <v>199</v>
      </c>
      <c r="C47" s="0" t="s">
        <v>221</v>
      </c>
      <c r="D47" s="0" t="s">
        <v>259</v>
      </c>
      <c r="E47" s="0" t="s">
        <v>219</v>
      </c>
      <c r="F47" s="0" t="s">
        <v>259</v>
      </c>
      <c r="G47" s="0" t="s">
        <v>219</v>
      </c>
      <c r="H47" s="0" t="s">
        <v>259</v>
      </c>
      <c r="I47" s="0" t="s">
        <v>260</v>
      </c>
      <c r="J47" s="0" t="s">
        <v>447</v>
      </c>
      <c r="N47" s="0" t="s">
        <v>448</v>
      </c>
    </row>
    <row r="48" customFormat="false" ht="15" hidden="false" customHeight="false" outlineLevel="0" collapsed="false">
      <c r="A48" s="0" t="s">
        <v>201</v>
      </c>
      <c r="B48" s="0" t="s">
        <v>202</v>
      </c>
      <c r="C48" s="0" t="s">
        <v>221</v>
      </c>
      <c r="D48" s="0" t="s">
        <v>343</v>
      </c>
      <c r="E48" s="0" t="s">
        <v>222</v>
      </c>
      <c r="F48" s="0" t="s">
        <v>259</v>
      </c>
      <c r="G48" s="0" t="s">
        <v>222</v>
      </c>
      <c r="H48" s="0" t="s">
        <v>343</v>
      </c>
      <c r="I48" s="0" t="s">
        <v>260</v>
      </c>
      <c r="J48" s="0" t="s">
        <v>299</v>
      </c>
      <c r="K48" s="0" t="s">
        <v>449</v>
      </c>
      <c r="L48" s="0" t="s">
        <v>450</v>
      </c>
      <c r="N48" s="0" t="s">
        <v>451</v>
      </c>
    </row>
    <row r="49" customFormat="false" ht="15" hidden="false" customHeight="false" outlineLevel="0" collapsed="false">
      <c r="A49" s="15" t="s">
        <v>452</v>
      </c>
      <c r="B49" s="15" t="s">
        <v>204</v>
      </c>
      <c r="C49" s="15" t="s">
        <v>226</v>
      </c>
      <c r="D49" s="15"/>
      <c r="E49" s="15" t="s">
        <v>227</v>
      </c>
      <c r="F49" s="15" t="s">
        <v>302</v>
      </c>
      <c r="G49" s="15" t="s">
        <v>225</v>
      </c>
      <c r="H49" s="15"/>
      <c r="I49" s="15" t="s">
        <v>260</v>
      </c>
      <c r="J49" s="15" t="s">
        <v>453</v>
      </c>
      <c r="K49" s="15" t="s">
        <v>454</v>
      </c>
      <c r="L49" s="15" t="s">
        <v>455</v>
      </c>
      <c r="M49" s="15" t="s">
        <v>456</v>
      </c>
      <c r="N49" s="15" t="s">
        <v>457</v>
      </c>
    </row>
    <row r="50" customFormat="false" ht="15" hidden="false" customHeight="false" outlineLevel="0" collapsed="false">
      <c r="A50" s="0" t="s">
        <v>206</v>
      </c>
      <c r="B50" s="0" t="s">
        <v>207</v>
      </c>
      <c r="C50" s="0" t="s">
        <v>224</v>
      </c>
      <c r="D50" s="0" t="s">
        <v>259</v>
      </c>
      <c r="E50" s="0" t="s">
        <v>222</v>
      </c>
      <c r="F50" s="0" t="s">
        <v>259</v>
      </c>
      <c r="G50" s="0" t="s">
        <v>222</v>
      </c>
      <c r="H50" s="0" t="s">
        <v>259</v>
      </c>
      <c r="I50" s="0" t="s">
        <v>260</v>
      </c>
      <c r="J50" s="0" t="s">
        <v>458</v>
      </c>
      <c r="L50" s="0" t="s">
        <v>459</v>
      </c>
      <c r="N50" s="0" t="s">
        <v>460</v>
      </c>
    </row>
    <row r="51" customFormat="false" ht="15" hidden="false" customHeight="false" outlineLevel="0" collapsed="false">
      <c r="A51" s="15" t="s">
        <v>208</v>
      </c>
      <c r="B51" s="15" t="s">
        <v>209</v>
      </c>
      <c r="C51" s="15"/>
      <c r="D51" s="15"/>
      <c r="E51" s="15" t="s">
        <v>225</v>
      </c>
      <c r="F51" s="15" t="s">
        <v>302</v>
      </c>
      <c r="G51" s="15"/>
      <c r="H51" s="15"/>
      <c r="I51" s="15" t="s">
        <v>271</v>
      </c>
      <c r="J51" s="15" t="s">
        <v>461</v>
      </c>
      <c r="K51" s="15" t="s">
        <v>462</v>
      </c>
      <c r="L51" s="15" t="s">
        <v>463</v>
      </c>
      <c r="M51" s="15" t="s">
        <v>464</v>
      </c>
      <c r="N51" s="15" t="s">
        <v>465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6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0"/>
    <col collapsed="false" customWidth="true" hidden="false" outlineLevel="0" max="3" min="3" style="0" width="12"/>
    <col collapsed="false" customWidth="true" hidden="false" outlineLevel="0" max="5" min="4" style="0" width="16"/>
    <col collapsed="false" customWidth="true" hidden="false" outlineLevel="0" max="6" min="6" style="0" width="60"/>
    <col collapsed="false" customWidth="true" hidden="false" outlineLevel="0" max="7" min="7" style="0" width="70"/>
  </cols>
  <sheetData>
    <row r="1" customFormat="false" ht="15" hidden="false" customHeight="false" outlineLevel="0" collapsed="false">
      <c r="A1" s="3" t="s">
        <v>56</v>
      </c>
      <c r="B1" s="3" t="s">
        <v>466</v>
      </c>
      <c r="C1" s="3" t="s">
        <v>467</v>
      </c>
      <c r="D1" s="3" t="s">
        <v>468</v>
      </c>
      <c r="E1" s="3" t="s">
        <v>469</v>
      </c>
      <c r="F1" s="3" t="s">
        <v>470</v>
      </c>
      <c r="G1" s="3" t="s">
        <v>257</v>
      </c>
    </row>
    <row r="2" customFormat="false" ht="15" hidden="false" customHeight="false" outlineLevel="0" collapsed="false">
      <c r="A2" s="0" t="s">
        <v>87</v>
      </c>
      <c r="B2" s="0" t="s">
        <v>61</v>
      </c>
      <c r="C2" s="0" t="s">
        <v>471</v>
      </c>
      <c r="D2" s="0" t="s">
        <v>227</v>
      </c>
      <c r="E2" s="0" t="s">
        <v>472</v>
      </c>
      <c r="F2" s="0" t="s">
        <v>473</v>
      </c>
      <c r="G2" s="0" t="s">
        <v>474</v>
      </c>
    </row>
    <row r="3" customFormat="false" ht="15" hidden="false" customHeight="false" outlineLevel="0" collapsed="false">
      <c r="A3" s="0" t="s">
        <v>87</v>
      </c>
      <c r="B3" s="0" t="s">
        <v>60</v>
      </c>
      <c r="C3" s="0" t="s">
        <v>471</v>
      </c>
      <c r="D3" s="0" t="s">
        <v>475</v>
      </c>
      <c r="E3" s="0" t="s">
        <v>476</v>
      </c>
      <c r="F3" s="0" t="s">
        <v>477</v>
      </c>
      <c r="G3" s="0" t="s">
        <v>474</v>
      </c>
    </row>
    <row r="4" customFormat="false" ht="15" hidden="false" customHeight="false" outlineLevel="0" collapsed="false">
      <c r="A4" s="0" t="s">
        <v>87</v>
      </c>
      <c r="B4" s="0" t="s">
        <v>62</v>
      </c>
      <c r="C4" s="0" t="s">
        <v>478</v>
      </c>
      <c r="D4" s="0" t="s">
        <v>479</v>
      </c>
      <c r="E4" s="0" t="s">
        <v>480</v>
      </c>
      <c r="F4" s="0" t="s">
        <v>481</v>
      </c>
      <c r="G4" s="0" t="s">
        <v>482</v>
      </c>
    </row>
    <row r="5" customFormat="false" ht="15" hidden="false" customHeight="false" outlineLevel="0" collapsed="false">
      <c r="A5" s="0" t="s">
        <v>87</v>
      </c>
      <c r="B5" s="0" t="s">
        <v>60</v>
      </c>
      <c r="C5" s="0" t="s">
        <v>265</v>
      </c>
      <c r="D5" s="0" t="s">
        <v>476</v>
      </c>
      <c r="E5" s="0" t="s">
        <v>483</v>
      </c>
      <c r="F5" s="0" t="s">
        <v>484</v>
      </c>
      <c r="G5" s="0" t="s">
        <v>485</v>
      </c>
    </row>
    <row r="6" customFormat="false" ht="15" hidden="false" customHeight="false" outlineLevel="0" collapsed="false">
      <c r="A6" s="0" t="s">
        <v>90</v>
      </c>
      <c r="B6" s="0" t="s">
        <v>61</v>
      </c>
      <c r="C6" s="0" t="s">
        <v>486</v>
      </c>
      <c r="D6" s="0" t="s">
        <v>472</v>
      </c>
      <c r="E6" s="0" t="s">
        <v>487</v>
      </c>
      <c r="F6" s="0" t="s">
        <v>488</v>
      </c>
      <c r="G6" s="0" t="s">
        <v>275</v>
      </c>
    </row>
    <row r="7" customFormat="false" ht="15" hidden="false" customHeight="false" outlineLevel="0" collapsed="false">
      <c r="A7" s="0" t="s">
        <v>90</v>
      </c>
      <c r="B7" s="0" t="s">
        <v>61</v>
      </c>
      <c r="C7" s="0" t="s">
        <v>272</v>
      </c>
      <c r="D7" s="0" t="s">
        <v>487</v>
      </c>
      <c r="E7" s="0" t="s">
        <v>472</v>
      </c>
      <c r="F7" s="0" t="s">
        <v>489</v>
      </c>
      <c r="G7" s="0" t="s">
        <v>275</v>
      </c>
    </row>
    <row r="8" customFormat="false" ht="15" hidden="false" customHeight="false" outlineLevel="0" collapsed="false">
      <c r="A8" s="0" t="s">
        <v>93</v>
      </c>
      <c r="B8" s="0" t="s">
        <v>61</v>
      </c>
      <c r="C8" s="0" t="s">
        <v>490</v>
      </c>
      <c r="D8" s="0" t="s">
        <v>472</v>
      </c>
      <c r="E8" s="0" t="s">
        <v>487</v>
      </c>
      <c r="F8" s="0" t="s">
        <v>491</v>
      </c>
      <c r="G8" s="0" t="s">
        <v>492</v>
      </c>
    </row>
    <row r="9" customFormat="false" ht="15" hidden="false" customHeight="false" outlineLevel="0" collapsed="false">
      <c r="A9" s="0" t="s">
        <v>93</v>
      </c>
      <c r="B9" s="0" t="s">
        <v>61</v>
      </c>
      <c r="C9" s="0" t="s">
        <v>493</v>
      </c>
      <c r="D9" s="0" t="s">
        <v>225</v>
      </c>
      <c r="E9" s="0" t="s">
        <v>494</v>
      </c>
      <c r="F9" s="0" t="s">
        <v>495</v>
      </c>
      <c r="G9" s="0" t="s">
        <v>496</v>
      </c>
    </row>
    <row r="10" customFormat="false" ht="15" hidden="false" customHeight="false" outlineLevel="0" collapsed="false">
      <c r="A10" s="0" t="s">
        <v>96</v>
      </c>
      <c r="B10" s="0" t="s">
        <v>60</v>
      </c>
      <c r="C10" s="0" t="s">
        <v>497</v>
      </c>
      <c r="D10" s="0" t="s">
        <v>483</v>
      </c>
      <c r="E10" s="0" t="s">
        <v>498</v>
      </c>
      <c r="F10" s="0" t="s">
        <v>499</v>
      </c>
      <c r="G10" s="0" t="s">
        <v>500</v>
      </c>
    </row>
    <row r="11" customFormat="false" ht="15" hidden="false" customHeight="false" outlineLevel="0" collapsed="false">
      <c r="A11" s="0" t="s">
        <v>96</v>
      </c>
      <c r="B11" s="0" t="s">
        <v>61</v>
      </c>
      <c r="C11" s="0" t="s">
        <v>501</v>
      </c>
      <c r="D11" s="0" t="s">
        <v>502</v>
      </c>
      <c r="E11" s="0" t="s">
        <v>503</v>
      </c>
      <c r="F11" s="0" t="s">
        <v>504</v>
      </c>
      <c r="G11" s="0" t="s">
        <v>505</v>
      </c>
    </row>
    <row r="12" customFormat="false" ht="15" hidden="false" customHeight="false" outlineLevel="0" collapsed="false">
      <c r="A12" s="0" t="s">
        <v>96</v>
      </c>
      <c r="B12" s="0" t="s">
        <v>60</v>
      </c>
      <c r="C12" s="0" t="s">
        <v>506</v>
      </c>
      <c r="D12" s="0" t="s">
        <v>498</v>
      </c>
      <c r="E12" s="0" t="s">
        <v>483</v>
      </c>
      <c r="F12" s="0" t="s">
        <v>507</v>
      </c>
      <c r="G12" s="0" t="s">
        <v>508</v>
      </c>
    </row>
    <row r="13" customFormat="false" ht="15" hidden="false" customHeight="false" outlineLevel="0" collapsed="false">
      <c r="A13" s="0" t="s">
        <v>100</v>
      </c>
      <c r="B13" s="0" t="s">
        <v>60</v>
      </c>
      <c r="C13" s="0" t="s">
        <v>509</v>
      </c>
      <c r="D13" s="0" t="s">
        <v>228</v>
      </c>
      <c r="E13" s="0" t="s">
        <v>483</v>
      </c>
      <c r="F13" s="0" t="s">
        <v>510</v>
      </c>
      <c r="G13" s="0" t="s">
        <v>291</v>
      </c>
    </row>
    <row r="14" customFormat="false" ht="15" hidden="false" customHeight="false" outlineLevel="0" collapsed="false">
      <c r="A14" s="0" t="s">
        <v>100</v>
      </c>
      <c r="B14" s="0" t="s">
        <v>62</v>
      </c>
      <c r="C14" s="0" t="s">
        <v>288</v>
      </c>
      <c r="D14" s="0" t="s">
        <v>227</v>
      </c>
      <c r="E14" s="0" t="s">
        <v>472</v>
      </c>
      <c r="F14" s="0" t="s">
        <v>511</v>
      </c>
      <c r="G14" s="0" t="s">
        <v>512</v>
      </c>
    </row>
    <row r="15" customFormat="false" ht="15" hidden="false" customHeight="false" outlineLevel="0" collapsed="false">
      <c r="A15" s="0" t="s">
        <v>109</v>
      </c>
      <c r="B15" s="0" t="s">
        <v>62</v>
      </c>
      <c r="C15" s="0" t="s">
        <v>513</v>
      </c>
      <c r="D15" s="0" t="s">
        <v>472</v>
      </c>
      <c r="E15" s="0" t="s">
        <v>487</v>
      </c>
      <c r="F15" s="0" t="s">
        <v>514</v>
      </c>
      <c r="G15" s="0" t="s">
        <v>306</v>
      </c>
    </row>
    <row r="16" customFormat="false" ht="15" hidden="false" customHeight="false" outlineLevel="0" collapsed="false">
      <c r="A16" s="0" t="s">
        <v>114</v>
      </c>
      <c r="B16" s="0" t="s">
        <v>61</v>
      </c>
      <c r="C16" s="0" t="s">
        <v>515</v>
      </c>
      <c r="D16" s="0" t="s">
        <v>236</v>
      </c>
      <c r="E16" s="0" t="s">
        <v>516</v>
      </c>
      <c r="F16" s="0" t="s">
        <v>517</v>
      </c>
      <c r="G16" s="0" t="s">
        <v>518</v>
      </c>
    </row>
    <row r="17" customFormat="false" ht="15" hidden="false" customHeight="false" outlineLevel="0" collapsed="false">
      <c r="A17" s="0" t="s">
        <v>114</v>
      </c>
      <c r="B17" s="0" t="s">
        <v>60</v>
      </c>
      <c r="C17" s="0" t="s">
        <v>519</v>
      </c>
      <c r="D17" s="0" t="s">
        <v>238</v>
      </c>
      <c r="E17" s="0" t="s">
        <v>520</v>
      </c>
      <c r="F17" s="0" t="s">
        <v>521</v>
      </c>
      <c r="G17" s="0" t="s">
        <v>518</v>
      </c>
    </row>
    <row r="18" customFormat="false" ht="15" hidden="false" customHeight="false" outlineLevel="0" collapsed="false">
      <c r="A18" s="0" t="s">
        <v>114</v>
      </c>
      <c r="B18" s="0" t="s">
        <v>62</v>
      </c>
      <c r="C18" s="0" t="s">
        <v>522</v>
      </c>
      <c r="D18" s="0" t="s">
        <v>523</v>
      </c>
      <c r="E18" s="0" t="s">
        <v>524</v>
      </c>
      <c r="F18" s="0" t="s">
        <v>525</v>
      </c>
      <c r="G18" s="0" t="s">
        <v>518</v>
      </c>
    </row>
    <row r="19" customFormat="false" ht="15" hidden="false" customHeight="false" outlineLevel="0" collapsed="false">
      <c r="A19" s="0" t="s">
        <v>114</v>
      </c>
      <c r="B19" s="0" t="s">
        <v>62</v>
      </c>
      <c r="C19" s="0" t="s">
        <v>526</v>
      </c>
      <c r="D19" s="0" t="s">
        <v>236</v>
      </c>
      <c r="E19" s="0" t="s">
        <v>516</v>
      </c>
      <c r="F19" s="0" t="s">
        <v>527</v>
      </c>
      <c r="G19" s="0" t="s">
        <v>528</v>
      </c>
    </row>
    <row r="20" customFormat="false" ht="15" hidden="false" customHeight="false" outlineLevel="0" collapsed="false">
      <c r="A20" s="0" t="s">
        <v>114</v>
      </c>
      <c r="B20" s="0" t="s">
        <v>60</v>
      </c>
      <c r="C20" s="0" t="s">
        <v>529</v>
      </c>
      <c r="D20" s="0" t="s">
        <v>520</v>
      </c>
      <c r="E20" s="0" t="s">
        <v>530</v>
      </c>
      <c r="F20" s="0" t="s">
        <v>531</v>
      </c>
      <c r="G20" s="0" t="s">
        <v>532</v>
      </c>
    </row>
    <row r="21" customFormat="false" ht="15" hidden="false" customHeight="false" outlineLevel="0" collapsed="false">
      <c r="A21" s="0" t="s">
        <v>114</v>
      </c>
      <c r="B21" s="0" t="s">
        <v>60</v>
      </c>
      <c r="C21" s="0" t="s">
        <v>533</v>
      </c>
      <c r="D21" s="0" t="s">
        <v>530</v>
      </c>
      <c r="E21" s="0" t="s">
        <v>534</v>
      </c>
      <c r="F21" s="0" t="s">
        <v>535</v>
      </c>
      <c r="G21" s="0" t="s">
        <v>536</v>
      </c>
    </row>
    <row r="22" customFormat="false" ht="15" hidden="false" customHeight="false" outlineLevel="0" collapsed="false">
      <c r="A22" s="0" t="s">
        <v>114</v>
      </c>
      <c r="B22" s="0" t="s">
        <v>60</v>
      </c>
      <c r="C22" s="0" t="s">
        <v>537</v>
      </c>
      <c r="D22" s="0" t="s">
        <v>233</v>
      </c>
      <c r="E22" s="0" t="s">
        <v>538</v>
      </c>
      <c r="F22" s="0" t="s">
        <v>539</v>
      </c>
      <c r="G22" s="0" t="s">
        <v>315</v>
      </c>
    </row>
    <row r="23" customFormat="false" ht="15" hidden="false" customHeight="false" outlineLevel="0" collapsed="false">
      <c r="A23" s="0" t="s">
        <v>114</v>
      </c>
      <c r="B23" s="0" t="s">
        <v>61</v>
      </c>
      <c r="C23" s="0" t="s">
        <v>311</v>
      </c>
      <c r="D23" s="0" t="s">
        <v>234</v>
      </c>
      <c r="E23" s="0" t="s">
        <v>540</v>
      </c>
      <c r="F23" s="0" t="s">
        <v>541</v>
      </c>
      <c r="G23" s="0" t="s">
        <v>542</v>
      </c>
    </row>
    <row r="24" customFormat="false" ht="15" hidden="false" customHeight="false" outlineLevel="0" collapsed="false">
      <c r="A24" s="0" t="s">
        <v>123</v>
      </c>
      <c r="B24" s="0" t="s">
        <v>61</v>
      </c>
      <c r="C24" s="0" t="s">
        <v>543</v>
      </c>
      <c r="D24" s="0" t="s">
        <v>503</v>
      </c>
      <c r="E24" s="0" t="s">
        <v>502</v>
      </c>
      <c r="F24" s="0" t="s">
        <v>544</v>
      </c>
      <c r="G24" s="0" t="s">
        <v>545</v>
      </c>
    </row>
    <row r="25" customFormat="false" ht="15" hidden="false" customHeight="false" outlineLevel="0" collapsed="false">
      <c r="A25" s="0" t="s">
        <v>123</v>
      </c>
      <c r="B25" s="0" t="s">
        <v>61</v>
      </c>
      <c r="C25" s="0" t="s">
        <v>546</v>
      </c>
      <c r="D25" s="0" t="s">
        <v>502</v>
      </c>
      <c r="E25" s="0" t="s">
        <v>503</v>
      </c>
      <c r="F25" s="0" t="s">
        <v>547</v>
      </c>
      <c r="G25" s="0" t="s">
        <v>545</v>
      </c>
    </row>
    <row r="26" customFormat="false" ht="15" hidden="false" customHeight="false" outlineLevel="0" collapsed="false">
      <c r="A26" s="0" t="s">
        <v>123</v>
      </c>
      <c r="B26" s="0" t="s">
        <v>60</v>
      </c>
      <c r="C26" s="0" t="s">
        <v>325</v>
      </c>
      <c r="D26" s="0" t="s">
        <v>483</v>
      </c>
      <c r="E26" s="0" t="s">
        <v>548</v>
      </c>
      <c r="F26" s="0" t="s">
        <v>549</v>
      </c>
      <c r="G26" s="0" t="s">
        <v>329</v>
      </c>
    </row>
    <row r="27" customFormat="false" ht="15" hidden="false" customHeight="false" outlineLevel="0" collapsed="false">
      <c r="A27" s="0" t="s">
        <v>126</v>
      </c>
      <c r="B27" s="0" t="s">
        <v>62</v>
      </c>
      <c r="C27" s="0" t="s">
        <v>550</v>
      </c>
      <c r="D27" s="0" t="s">
        <v>227</v>
      </c>
      <c r="E27" s="0" t="s">
        <v>472</v>
      </c>
      <c r="F27" s="0" t="s">
        <v>551</v>
      </c>
      <c r="G27" s="0" t="s">
        <v>333</v>
      </c>
    </row>
    <row r="28" customFormat="false" ht="15" hidden="false" customHeight="false" outlineLevel="0" collapsed="false">
      <c r="A28" s="0" t="s">
        <v>126</v>
      </c>
      <c r="B28" s="0" t="s">
        <v>61</v>
      </c>
      <c r="C28" s="0" t="s">
        <v>552</v>
      </c>
      <c r="D28" s="0" t="s">
        <v>553</v>
      </c>
      <c r="E28" s="0" t="s">
        <v>479</v>
      </c>
      <c r="F28" s="0" t="s">
        <v>554</v>
      </c>
      <c r="G28" s="0" t="s">
        <v>555</v>
      </c>
    </row>
    <row r="29" customFormat="false" ht="15" hidden="false" customHeight="false" outlineLevel="0" collapsed="false">
      <c r="A29" s="0" t="s">
        <v>126</v>
      </c>
      <c r="B29" s="0" t="s">
        <v>60</v>
      </c>
      <c r="C29" s="0" t="s">
        <v>556</v>
      </c>
      <c r="D29" s="0" t="s">
        <v>476</v>
      </c>
      <c r="E29" s="0" t="s">
        <v>483</v>
      </c>
      <c r="F29" s="0" t="s">
        <v>557</v>
      </c>
      <c r="G29" s="0" t="s">
        <v>558</v>
      </c>
    </row>
    <row r="30" customFormat="false" ht="15" hidden="false" customHeight="false" outlineLevel="0" collapsed="false">
      <c r="A30" s="0" t="s">
        <v>128</v>
      </c>
      <c r="B30" s="0" t="s">
        <v>61</v>
      </c>
      <c r="C30" s="0" t="s">
        <v>559</v>
      </c>
      <c r="D30" s="0" t="s">
        <v>227</v>
      </c>
      <c r="E30" s="0" t="s">
        <v>472</v>
      </c>
      <c r="F30" s="0" t="s">
        <v>560</v>
      </c>
      <c r="G30" s="0" t="s">
        <v>561</v>
      </c>
    </row>
    <row r="31" customFormat="false" ht="15" hidden="false" customHeight="false" outlineLevel="0" collapsed="false">
      <c r="A31" s="0" t="s">
        <v>128</v>
      </c>
      <c r="B31" s="0" t="s">
        <v>62</v>
      </c>
      <c r="C31" s="0" t="s">
        <v>562</v>
      </c>
      <c r="D31" s="0" t="s">
        <v>503</v>
      </c>
      <c r="E31" s="0" t="s">
        <v>502</v>
      </c>
      <c r="F31" s="0" t="s">
        <v>563</v>
      </c>
      <c r="G31" s="0" t="s">
        <v>564</v>
      </c>
    </row>
    <row r="32" customFormat="false" ht="15" hidden="false" customHeight="false" outlineLevel="0" collapsed="false">
      <c r="A32" s="0" t="s">
        <v>132</v>
      </c>
      <c r="B32" s="0" t="s">
        <v>60</v>
      </c>
      <c r="C32" s="0" t="s">
        <v>565</v>
      </c>
      <c r="D32" s="0" t="s">
        <v>226</v>
      </c>
      <c r="E32" s="0" t="s">
        <v>566</v>
      </c>
      <c r="F32" s="0" t="s">
        <v>567</v>
      </c>
      <c r="G32" s="0" t="s">
        <v>568</v>
      </c>
    </row>
    <row r="33" customFormat="false" ht="15" hidden="false" customHeight="false" outlineLevel="0" collapsed="false">
      <c r="A33" s="0" t="s">
        <v>132</v>
      </c>
      <c r="B33" s="0" t="s">
        <v>62</v>
      </c>
      <c r="C33" s="0" t="s">
        <v>569</v>
      </c>
      <c r="D33" s="0" t="s">
        <v>225</v>
      </c>
      <c r="E33" s="0" t="s">
        <v>494</v>
      </c>
      <c r="F33" s="0" t="s">
        <v>570</v>
      </c>
      <c r="G33" s="0" t="s">
        <v>571</v>
      </c>
    </row>
    <row r="34" customFormat="false" ht="15" hidden="false" customHeight="false" outlineLevel="0" collapsed="false">
      <c r="A34" s="0" t="s">
        <v>134</v>
      </c>
      <c r="B34" s="0" t="s">
        <v>60</v>
      </c>
      <c r="C34" s="0" t="s">
        <v>572</v>
      </c>
      <c r="D34" s="0" t="s">
        <v>573</v>
      </c>
      <c r="E34" s="0" t="s">
        <v>574</v>
      </c>
      <c r="F34" s="0" t="s">
        <v>575</v>
      </c>
      <c r="G34" s="0" t="s">
        <v>576</v>
      </c>
    </row>
    <row r="35" customFormat="false" ht="15" hidden="false" customHeight="false" outlineLevel="0" collapsed="false">
      <c r="A35" s="0" t="s">
        <v>134</v>
      </c>
      <c r="B35" s="0" t="s">
        <v>60</v>
      </c>
      <c r="C35" s="0" t="s">
        <v>577</v>
      </c>
      <c r="D35" s="0" t="s">
        <v>574</v>
      </c>
      <c r="E35" s="0" t="s">
        <v>566</v>
      </c>
      <c r="F35" s="0" t="s">
        <v>578</v>
      </c>
      <c r="G35" s="0" t="s">
        <v>576</v>
      </c>
    </row>
    <row r="36" customFormat="false" ht="15" hidden="false" customHeight="false" outlineLevel="0" collapsed="false">
      <c r="A36" s="0" t="s">
        <v>134</v>
      </c>
      <c r="B36" s="0" t="s">
        <v>61</v>
      </c>
      <c r="C36" s="0" t="s">
        <v>579</v>
      </c>
      <c r="D36" s="0" t="s">
        <v>580</v>
      </c>
      <c r="E36" s="0" t="s">
        <v>581</v>
      </c>
      <c r="F36" s="0" t="s">
        <v>582</v>
      </c>
      <c r="G36" s="0" t="s">
        <v>583</v>
      </c>
    </row>
    <row r="37" customFormat="false" ht="15" hidden="false" customHeight="false" outlineLevel="0" collapsed="false">
      <c r="A37" s="0" t="s">
        <v>144</v>
      </c>
      <c r="B37" s="0" t="s">
        <v>61</v>
      </c>
      <c r="C37" s="0" t="s">
        <v>584</v>
      </c>
      <c r="D37" s="0" t="s">
        <v>472</v>
      </c>
      <c r="E37" s="0" t="s">
        <v>585</v>
      </c>
      <c r="F37" s="0" t="s">
        <v>586</v>
      </c>
      <c r="G37" s="0" t="s">
        <v>587</v>
      </c>
    </row>
    <row r="38" customFormat="false" ht="15" hidden="false" customHeight="false" outlineLevel="0" collapsed="false">
      <c r="A38" s="0" t="s">
        <v>144</v>
      </c>
      <c r="B38" s="0" t="s">
        <v>61</v>
      </c>
      <c r="C38" s="0" t="s">
        <v>360</v>
      </c>
      <c r="D38" s="0" t="s">
        <v>585</v>
      </c>
      <c r="E38" s="0" t="s">
        <v>472</v>
      </c>
      <c r="F38" s="0" t="s">
        <v>588</v>
      </c>
      <c r="G38" s="0" t="s">
        <v>363</v>
      </c>
    </row>
    <row r="39" customFormat="false" ht="15" hidden="false" customHeight="false" outlineLevel="0" collapsed="false">
      <c r="A39" s="0" t="s">
        <v>146</v>
      </c>
      <c r="B39" s="0" t="s">
        <v>60</v>
      </c>
      <c r="C39" s="0" t="s">
        <v>364</v>
      </c>
      <c r="D39" s="0" t="s">
        <v>573</v>
      </c>
      <c r="E39" s="0" t="s">
        <v>574</v>
      </c>
      <c r="F39" s="0" t="s">
        <v>589</v>
      </c>
      <c r="G39" s="0" t="s">
        <v>368</v>
      </c>
    </row>
    <row r="40" customFormat="false" ht="15" hidden="false" customHeight="false" outlineLevel="0" collapsed="false">
      <c r="A40" s="0" t="s">
        <v>152</v>
      </c>
      <c r="B40" s="0" t="s">
        <v>60</v>
      </c>
      <c r="C40" s="0" t="s">
        <v>590</v>
      </c>
      <c r="D40" s="0" t="s">
        <v>566</v>
      </c>
      <c r="E40" s="0" t="s">
        <v>591</v>
      </c>
      <c r="F40" s="0" t="s">
        <v>592</v>
      </c>
      <c r="G40" s="0" t="s">
        <v>593</v>
      </c>
    </row>
    <row r="41" customFormat="false" ht="15" hidden="false" customHeight="false" outlineLevel="0" collapsed="false">
      <c r="A41" s="0" t="s">
        <v>152</v>
      </c>
      <c r="B41" s="0" t="s">
        <v>60</v>
      </c>
      <c r="C41" s="0" t="s">
        <v>373</v>
      </c>
      <c r="D41" s="0" t="s">
        <v>591</v>
      </c>
      <c r="E41" s="0" t="s">
        <v>573</v>
      </c>
      <c r="F41" s="0" t="s">
        <v>594</v>
      </c>
      <c r="G41" s="0" t="s">
        <v>376</v>
      </c>
    </row>
    <row r="42" customFormat="false" ht="15" hidden="false" customHeight="false" outlineLevel="0" collapsed="false">
      <c r="A42" s="0" t="s">
        <v>160</v>
      </c>
      <c r="B42" s="0" t="s">
        <v>60</v>
      </c>
      <c r="C42" s="0" t="s">
        <v>595</v>
      </c>
      <c r="D42" s="0" t="s">
        <v>233</v>
      </c>
      <c r="E42" s="0" t="s">
        <v>538</v>
      </c>
      <c r="F42" s="0" t="s">
        <v>596</v>
      </c>
      <c r="G42" s="0" t="s">
        <v>597</v>
      </c>
    </row>
    <row r="43" customFormat="false" ht="15" hidden="false" customHeight="false" outlineLevel="0" collapsed="false">
      <c r="A43" s="0" t="s">
        <v>160</v>
      </c>
      <c r="B43" s="0" t="s">
        <v>62</v>
      </c>
      <c r="C43" s="0" t="s">
        <v>598</v>
      </c>
      <c r="D43" s="0" t="s">
        <v>553</v>
      </c>
      <c r="E43" s="0" t="s">
        <v>479</v>
      </c>
      <c r="F43" s="0" t="s">
        <v>599</v>
      </c>
      <c r="G43" s="0" t="s">
        <v>597</v>
      </c>
    </row>
    <row r="44" customFormat="false" ht="15" hidden="false" customHeight="false" outlineLevel="0" collapsed="false">
      <c r="A44" s="0" t="s">
        <v>160</v>
      </c>
      <c r="B44" s="0" t="s">
        <v>61</v>
      </c>
      <c r="C44" s="0" t="s">
        <v>600</v>
      </c>
      <c r="D44" s="0" t="s">
        <v>234</v>
      </c>
      <c r="E44" s="0" t="s">
        <v>540</v>
      </c>
      <c r="F44" s="0" t="s">
        <v>601</v>
      </c>
      <c r="G44" s="0" t="s">
        <v>597</v>
      </c>
    </row>
    <row r="45" customFormat="false" ht="15" hidden="false" customHeight="false" outlineLevel="0" collapsed="false">
      <c r="A45" s="0" t="s">
        <v>160</v>
      </c>
      <c r="B45" s="0" t="s">
        <v>60</v>
      </c>
      <c r="C45" s="0" t="s">
        <v>602</v>
      </c>
      <c r="D45" s="0" t="s">
        <v>538</v>
      </c>
      <c r="E45" s="0" t="s">
        <v>603</v>
      </c>
      <c r="F45" s="0" t="s">
        <v>604</v>
      </c>
      <c r="G45" s="0" t="s">
        <v>605</v>
      </c>
    </row>
    <row r="46" customFormat="false" ht="15" hidden="false" customHeight="false" outlineLevel="0" collapsed="false">
      <c r="A46" s="0" t="s">
        <v>160</v>
      </c>
      <c r="B46" s="0" t="s">
        <v>61</v>
      </c>
      <c r="C46" s="0" t="s">
        <v>606</v>
      </c>
      <c r="D46" s="0" t="s">
        <v>232</v>
      </c>
      <c r="E46" s="0" t="s">
        <v>479</v>
      </c>
      <c r="F46" s="0" t="s">
        <v>607</v>
      </c>
      <c r="G46" s="0" t="s">
        <v>608</v>
      </c>
    </row>
    <row r="47" customFormat="false" ht="15" hidden="false" customHeight="false" outlineLevel="0" collapsed="false">
      <c r="A47" s="0" t="s">
        <v>160</v>
      </c>
      <c r="B47" s="0" t="s">
        <v>60</v>
      </c>
      <c r="C47" s="0" t="s">
        <v>386</v>
      </c>
      <c r="D47" s="0" t="s">
        <v>603</v>
      </c>
      <c r="E47" s="0" t="s">
        <v>475</v>
      </c>
      <c r="F47" s="0" t="s">
        <v>609</v>
      </c>
      <c r="G47" s="0" t="s">
        <v>389</v>
      </c>
    </row>
    <row r="48" customFormat="false" ht="15" hidden="false" customHeight="false" outlineLevel="0" collapsed="false">
      <c r="A48" s="0" t="s">
        <v>162</v>
      </c>
      <c r="B48" s="0" t="s">
        <v>60</v>
      </c>
      <c r="C48" s="0" t="s">
        <v>610</v>
      </c>
      <c r="D48" s="0" t="s">
        <v>483</v>
      </c>
      <c r="E48" s="0" t="s">
        <v>548</v>
      </c>
      <c r="F48" s="0" t="s">
        <v>611</v>
      </c>
      <c r="G48" s="0" t="s">
        <v>612</v>
      </c>
    </row>
    <row r="49" customFormat="false" ht="15" hidden="false" customHeight="false" outlineLevel="0" collapsed="false">
      <c r="A49" s="0" t="s">
        <v>162</v>
      </c>
      <c r="B49" s="0" t="s">
        <v>60</v>
      </c>
      <c r="C49" s="0" t="s">
        <v>613</v>
      </c>
      <c r="D49" s="0" t="s">
        <v>548</v>
      </c>
      <c r="E49" s="0" t="s">
        <v>566</v>
      </c>
      <c r="F49" s="0" t="s">
        <v>614</v>
      </c>
      <c r="G49" s="0" t="s">
        <v>393</v>
      </c>
    </row>
    <row r="50" customFormat="false" ht="15" hidden="false" customHeight="false" outlineLevel="0" collapsed="false">
      <c r="A50" s="0" t="s">
        <v>173</v>
      </c>
      <c r="B50" s="0" t="s">
        <v>60</v>
      </c>
      <c r="C50" s="0" t="s">
        <v>615</v>
      </c>
      <c r="D50" s="0" t="s">
        <v>591</v>
      </c>
      <c r="E50" s="0" t="s">
        <v>573</v>
      </c>
      <c r="F50" s="0" t="s">
        <v>616</v>
      </c>
      <c r="G50" s="0" t="s">
        <v>410</v>
      </c>
    </row>
    <row r="51" customFormat="false" ht="15" hidden="false" customHeight="false" outlineLevel="0" collapsed="false">
      <c r="A51" s="0" t="s">
        <v>173</v>
      </c>
      <c r="B51" s="0" t="s">
        <v>61</v>
      </c>
      <c r="C51" s="0" t="s">
        <v>406</v>
      </c>
      <c r="D51" s="0" t="s">
        <v>222</v>
      </c>
      <c r="E51" s="0" t="s">
        <v>580</v>
      </c>
      <c r="F51" s="0" t="s">
        <v>617</v>
      </c>
      <c r="G51" s="0" t="s">
        <v>410</v>
      </c>
    </row>
    <row r="52" customFormat="false" ht="15" hidden="false" customHeight="false" outlineLevel="0" collapsed="false">
      <c r="A52" s="0" t="s">
        <v>176</v>
      </c>
      <c r="B52" s="0" t="s">
        <v>61</v>
      </c>
      <c r="C52" s="0" t="s">
        <v>618</v>
      </c>
      <c r="D52" s="0" t="s">
        <v>472</v>
      </c>
      <c r="E52" s="0" t="s">
        <v>487</v>
      </c>
      <c r="F52" s="0" t="s">
        <v>619</v>
      </c>
      <c r="G52" s="0" t="s">
        <v>620</v>
      </c>
    </row>
    <row r="53" customFormat="false" ht="15" hidden="false" customHeight="false" outlineLevel="0" collapsed="false">
      <c r="A53" s="0" t="s">
        <v>176</v>
      </c>
      <c r="B53" s="0" t="s">
        <v>60</v>
      </c>
      <c r="C53" s="0" t="s">
        <v>621</v>
      </c>
      <c r="D53" s="0" t="s">
        <v>483</v>
      </c>
      <c r="E53" s="0" t="s">
        <v>548</v>
      </c>
      <c r="F53" s="0" t="s">
        <v>619</v>
      </c>
      <c r="G53" s="0" t="s">
        <v>620</v>
      </c>
    </row>
    <row r="54" customFormat="false" ht="15" hidden="false" customHeight="false" outlineLevel="0" collapsed="false">
      <c r="A54" s="0" t="s">
        <v>176</v>
      </c>
      <c r="B54" s="0" t="s">
        <v>62</v>
      </c>
      <c r="C54" s="0" t="s">
        <v>622</v>
      </c>
      <c r="D54" s="0" t="s">
        <v>472</v>
      </c>
      <c r="E54" s="0" t="s">
        <v>487</v>
      </c>
      <c r="F54" s="0" t="s">
        <v>623</v>
      </c>
      <c r="G54" s="0" t="s">
        <v>620</v>
      </c>
    </row>
    <row r="55" customFormat="false" ht="15" hidden="false" customHeight="false" outlineLevel="0" collapsed="false">
      <c r="A55" s="0" t="s">
        <v>176</v>
      </c>
      <c r="B55" s="0" t="s">
        <v>60</v>
      </c>
      <c r="C55" s="0" t="s">
        <v>556</v>
      </c>
      <c r="D55" s="0" t="s">
        <v>548</v>
      </c>
      <c r="E55" s="0" t="s">
        <v>566</v>
      </c>
      <c r="F55" s="0" t="s">
        <v>624</v>
      </c>
      <c r="G55" s="0" t="s">
        <v>625</v>
      </c>
    </row>
    <row r="56" customFormat="false" ht="15" hidden="false" customHeight="false" outlineLevel="0" collapsed="false">
      <c r="A56" s="0" t="s">
        <v>176</v>
      </c>
      <c r="B56" s="0" t="s">
        <v>61</v>
      </c>
      <c r="C56" s="0" t="s">
        <v>626</v>
      </c>
      <c r="D56" s="0" t="s">
        <v>487</v>
      </c>
      <c r="E56" s="0" t="s">
        <v>494</v>
      </c>
      <c r="F56" s="0" t="s">
        <v>627</v>
      </c>
      <c r="G56" s="0" t="s">
        <v>628</v>
      </c>
    </row>
    <row r="57" customFormat="false" ht="15" hidden="false" customHeight="false" outlineLevel="0" collapsed="false">
      <c r="A57" s="0" t="s">
        <v>176</v>
      </c>
      <c r="B57" s="0" t="s">
        <v>62</v>
      </c>
      <c r="C57" s="0" t="s">
        <v>360</v>
      </c>
      <c r="D57" s="0" t="s">
        <v>487</v>
      </c>
      <c r="E57" s="0" t="s">
        <v>494</v>
      </c>
      <c r="F57" s="0" t="s">
        <v>629</v>
      </c>
      <c r="G57" s="0" t="s">
        <v>414</v>
      </c>
    </row>
    <row r="58" customFormat="false" ht="15" hidden="false" customHeight="false" outlineLevel="0" collapsed="false">
      <c r="A58" s="0" t="s">
        <v>178</v>
      </c>
      <c r="B58" s="0" t="s">
        <v>62</v>
      </c>
      <c r="C58" s="0" t="s">
        <v>630</v>
      </c>
      <c r="D58" s="0" t="s">
        <v>494</v>
      </c>
      <c r="E58" s="0" t="s">
        <v>631</v>
      </c>
      <c r="F58" s="0" t="s">
        <v>632</v>
      </c>
      <c r="G58" s="0" t="s">
        <v>633</v>
      </c>
    </row>
    <row r="59" customFormat="false" ht="15" hidden="false" customHeight="false" outlineLevel="0" collapsed="false">
      <c r="A59" s="0" t="s">
        <v>180</v>
      </c>
      <c r="B59" s="0" t="s">
        <v>60</v>
      </c>
      <c r="C59" s="0" t="s">
        <v>634</v>
      </c>
      <c r="D59" s="0" t="s">
        <v>475</v>
      </c>
      <c r="E59" s="0" t="s">
        <v>476</v>
      </c>
      <c r="F59" s="0" t="s">
        <v>635</v>
      </c>
      <c r="G59" s="0" t="s">
        <v>636</v>
      </c>
    </row>
    <row r="60" customFormat="false" ht="15" hidden="false" customHeight="false" outlineLevel="0" collapsed="false">
      <c r="A60" s="0" t="s">
        <v>180</v>
      </c>
      <c r="B60" s="0" t="s">
        <v>61</v>
      </c>
      <c r="C60" s="0" t="s">
        <v>637</v>
      </c>
      <c r="D60" s="0" t="s">
        <v>479</v>
      </c>
      <c r="E60" s="0" t="s">
        <v>480</v>
      </c>
      <c r="F60" s="0" t="s">
        <v>638</v>
      </c>
      <c r="G60" s="0" t="s">
        <v>639</v>
      </c>
    </row>
    <row r="61" customFormat="false" ht="15" hidden="false" customHeight="false" outlineLevel="0" collapsed="false">
      <c r="A61" s="0" t="s">
        <v>180</v>
      </c>
      <c r="B61" s="0" t="s">
        <v>62</v>
      </c>
      <c r="C61" s="0" t="s">
        <v>640</v>
      </c>
      <c r="D61" s="0" t="s">
        <v>227</v>
      </c>
      <c r="E61" s="0" t="s">
        <v>472</v>
      </c>
      <c r="F61" s="0" t="s">
        <v>641</v>
      </c>
      <c r="G61" s="0" t="s">
        <v>642</v>
      </c>
    </row>
    <row r="62" customFormat="false" ht="15" hidden="false" customHeight="false" outlineLevel="0" collapsed="false">
      <c r="A62" s="0" t="s">
        <v>180</v>
      </c>
      <c r="B62" s="0" t="s">
        <v>60</v>
      </c>
      <c r="C62" s="0" t="s">
        <v>643</v>
      </c>
      <c r="D62" s="0" t="s">
        <v>476</v>
      </c>
      <c r="E62" s="0" t="s">
        <v>483</v>
      </c>
      <c r="F62" s="0" t="s">
        <v>644</v>
      </c>
      <c r="G62" s="0" t="s">
        <v>645</v>
      </c>
    </row>
    <row r="63" customFormat="false" ht="15" hidden="false" customHeight="false" outlineLevel="0" collapsed="false">
      <c r="A63" s="0" t="s">
        <v>180</v>
      </c>
      <c r="B63" s="0" t="s">
        <v>61</v>
      </c>
      <c r="C63" s="0" t="s">
        <v>646</v>
      </c>
      <c r="D63" s="0" t="s">
        <v>480</v>
      </c>
      <c r="E63" s="0" t="s">
        <v>479</v>
      </c>
      <c r="F63" s="0" t="s">
        <v>647</v>
      </c>
      <c r="G63" s="0" t="s">
        <v>422</v>
      </c>
    </row>
    <row r="64" customFormat="false" ht="15" hidden="false" customHeight="false" outlineLevel="0" collapsed="false">
      <c r="A64" s="0" t="s">
        <v>182</v>
      </c>
      <c r="B64" s="0" t="s">
        <v>62</v>
      </c>
      <c r="C64" s="0" t="s">
        <v>648</v>
      </c>
      <c r="D64" s="0" t="s">
        <v>472</v>
      </c>
      <c r="E64" s="0" t="s">
        <v>487</v>
      </c>
      <c r="F64" s="0" t="s">
        <v>649</v>
      </c>
      <c r="G64" s="0" t="s">
        <v>650</v>
      </c>
    </row>
    <row r="65" customFormat="false" ht="15" hidden="false" customHeight="false" outlineLevel="0" collapsed="false">
      <c r="A65" s="0" t="s">
        <v>182</v>
      </c>
      <c r="B65" s="0" t="s">
        <v>62</v>
      </c>
      <c r="C65" s="0" t="s">
        <v>651</v>
      </c>
      <c r="D65" s="0" t="s">
        <v>487</v>
      </c>
      <c r="E65" s="0" t="s">
        <v>494</v>
      </c>
      <c r="F65" s="0" t="s">
        <v>652</v>
      </c>
      <c r="G65" s="0" t="s">
        <v>653</v>
      </c>
    </row>
    <row r="66" customFormat="false" ht="15" hidden="false" customHeight="false" outlineLevel="0" collapsed="false">
      <c r="A66" s="0" t="s">
        <v>202</v>
      </c>
      <c r="B66" s="0" t="s">
        <v>60</v>
      </c>
      <c r="C66" s="0" t="s">
        <v>654</v>
      </c>
      <c r="D66" s="0" t="s">
        <v>573</v>
      </c>
      <c r="E66" s="0" t="s">
        <v>574</v>
      </c>
      <c r="F66" s="0" t="s">
        <v>655</v>
      </c>
      <c r="G66" s="0" t="s">
        <v>656</v>
      </c>
    </row>
    <row r="67" customFormat="false" ht="15" hidden="false" customHeight="false" outlineLevel="0" collapsed="false">
      <c r="A67" s="0" t="s">
        <v>202</v>
      </c>
      <c r="B67" s="0" t="s">
        <v>62</v>
      </c>
      <c r="C67" s="0" t="s">
        <v>657</v>
      </c>
      <c r="D67" s="0" t="s">
        <v>494</v>
      </c>
      <c r="E67" s="0" t="s">
        <v>658</v>
      </c>
      <c r="F67" s="0" t="s">
        <v>659</v>
      </c>
      <c r="G67" s="0" t="s">
        <v>660</v>
      </c>
    </row>
    <row r="68" customFormat="false" ht="15" hidden="false" customHeight="false" outlineLevel="0" collapsed="false">
      <c r="A68" s="0" t="s">
        <v>204</v>
      </c>
      <c r="B68" s="0" t="s">
        <v>61</v>
      </c>
      <c r="C68" s="0" t="s">
        <v>453</v>
      </c>
      <c r="D68" s="0" t="s">
        <v>503</v>
      </c>
      <c r="E68" s="0" t="s">
        <v>502</v>
      </c>
      <c r="F68" s="0" t="s">
        <v>661</v>
      </c>
      <c r="G68" s="0" t="s">
        <v>457</v>
      </c>
    </row>
    <row r="69" customFormat="false" ht="15" hidden="false" customHeight="false" outlineLevel="0" collapsed="false">
      <c r="A69" s="0" t="s">
        <v>209</v>
      </c>
      <c r="B69" s="0" t="s">
        <v>61</v>
      </c>
      <c r="C69" s="0" t="s">
        <v>461</v>
      </c>
      <c r="D69" s="0" t="s">
        <v>472</v>
      </c>
      <c r="E69" s="0" t="s">
        <v>487</v>
      </c>
      <c r="F69" s="0" t="s">
        <v>662</v>
      </c>
      <c r="G69" s="0" t="s">
        <v>465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C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22"/>
    <col collapsed="false" customWidth="true" hidden="false" outlineLevel="0" max="5" min="3" style="0" width="12"/>
    <col collapsed="false" customWidth="true" hidden="false" outlineLevel="0" max="16" min="6" style="0" width="16"/>
    <col collapsed="false" customWidth="true" hidden="false" outlineLevel="0" max="24" min="17" style="0" width="14"/>
    <col collapsed="false" customWidth="true" hidden="false" outlineLevel="0" max="25" min="25" style="0" width="12"/>
    <col collapsed="false" customWidth="true" hidden="false" outlineLevel="0" max="28" min="26" style="0" width="8"/>
    <col collapsed="false" customWidth="true" hidden="false" outlineLevel="0" max="29" min="29" style="0" width="90"/>
  </cols>
  <sheetData>
    <row r="1" customFormat="false" ht="57.45" hidden="false" customHeight="false" outlineLevel="0" collapsed="false">
      <c r="A1" s="3" t="s">
        <v>55</v>
      </c>
      <c r="B1" s="3" t="s">
        <v>663</v>
      </c>
      <c r="C1" s="3" t="s">
        <v>664</v>
      </c>
      <c r="D1" s="3" t="s">
        <v>57</v>
      </c>
      <c r="E1" s="3" t="s">
        <v>665</v>
      </c>
      <c r="F1" s="3" t="s">
        <v>666</v>
      </c>
      <c r="G1" s="3" t="s">
        <v>667</v>
      </c>
      <c r="H1" s="3" t="s">
        <v>668</v>
      </c>
      <c r="I1" s="3" t="s">
        <v>669</v>
      </c>
      <c r="J1" s="3" t="s">
        <v>670</v>
      </c>
      <c r="K1" s="3" t="s">
        <v>671</v>
      </c>
      <c r="L1" s="3" t="s">
        <v>672</v>
      </c>
      <c r="M1" s="3" t="s">
        <v>673</v>
      </c>
      <c r="N1" s="3" t="s">
        <v>674</v>
      </c>
      <c r="O1" s="3" t="s">
        <v>675</v>
      </c>
      <c r="P1" s="3" t="s">
        <v>676</v>
      </c>
      <c r="Q1" s="3" t="s">
        <v>677</v>
      </c>
      <c r="R1" s="3" t="s">
        <v>678</v>
      </c>
      <c r="S1" s="3" t="s">
        <v>679</v>
      </c>
      <c r="T1" s="3" t="s">
        <v>680</v>
      </c>
      <c r="U1" s="3" t="s">
        <v>681</v>
      </c>
      <c r="V1" s="3" t="s">
        <v>682</v>
      </c>
      <c r="W1" s="3" t="s">
        <v>683</v>
      </c>
      <c r="X1" s="3" t="s">
        <v>684</v>
      </c>
      <c r="Y1" s="3" t="s">
        <v>685</v>
      </c>
      <c r="Z1" s="3" t="s">
        <v>686</v>
      </c>
      <c r="AA1" s="3" t="s">
        <v>687</v>
      </c>
      <c r="AB1" s="3" t="s">
        <v>688</v>
      </c>
      <c r="AC1" s="3" t="s">
        <v>9</v>
      </c>
    </row>
    <row r="2" customFormat="false" ht="15" hidden="false" customHeight="false" outlineLevel="0" collapsed="false">
      <c r="A2" s="4" t="s">
        <v>258</v>
      </c>
      <c r="B2" s="4" t="s">
        <v>689</v>
      </c>
      <c r="C2" s="4" t="s">
        <v>690</v>
      </c>
      <c r="D2" s="4" t="s">
        <v>691</v>
      </c>
      <c r="E2" s="4" t="s">
        <v>692</v>
      </c>
      <c r="F2" s="16" t="n">
        <v>4232337000</v>
      </c>
      <c r="G2" s="16" t="n">
        <v>93140000</v>
      </c>
      <c r="H2" s="16" t="n">
        <v>4325477000</v>
      </c>
      <c r="I2" s="16"/>
      <c r="J2" s="4" t="s">
        <v>693</v>
      </c>
      <c r="K2" s="16" t="n">
        <v>1848663000</v>
      </c>
      <c r="L2" s="16" t="n">
        <v>60191000</v>
      </c>
      <c r="M2" s="16" t="n">
        <v>1908854000</v>
      </c>
      <c r="N2" s="4" t="s">
        <v>694</v>
      </c>
      <c r="O2" s="16" t="n">
        <v>-6038497000</v>
      </c>
      <c r="P2" s="16" t="n">
        <v>-5908910000</v>
      </c>
      <c r="Q2" s="16" t="n">
        <v>12792000</v>
      </c>
      <c r="R2" s="16" t="n">
        <v>0</v>
      </c>
      <c r="S2" s="16" t="n">
        <v>0</v>
      </c>
      <c r="T2" s="16" t="n">
        <v>16287000</v>
      </c>
      <c r="U2" s="16" t="n">
        <v>2247841000</v>
      </c>
      <c r="V2" s="16" t="n">
        <v>2276920000</v>
      </c>
      <c r="W2" s="16" t="n">
        <v>3399417000</v>
      </c>
      <c r="X2" s="16" t="n">
        <v>2597406000</v>
      </c>
      <c r="Y2" s="4" t="n">
        <f aca="false">IF(V2="","",ROUND(SUM(Q2:U2)-V2,0))</f>
        <v>0</v>
      </c>
      <c r="Z2" s="4" t="n">
        <v>36</v>
      </c>
      <c r="AA2" s="4" t="n">
        <v>39</v>
      </c>
      <c r="AB2" s="4" t="n">
        <v>43</v>
      </c>
      <c r="AC2" s="17" t="s">
        <v>695</v>
      </c>
    </row>
    <row r="3" customFormat="false" ht="15" hidden="false" customHeight="false" outlineLevel="0" collapsed="false">
      <c r="A3" s="4" t="s">
        <v>264</v>
      </c>
      <c r="B3" s="4" t="s">
        <v>696</v>
      </c>
      <c r="C3" s="4" t="s">
        <v>697</v>
      </c>
      <c r="D3" s="4" t="s">
        <v>691</v>
      </c>
      <c r="E3" s="4" t="s">
        <v>692</v>
      </c>
      <c r="F3" s="16" t="n">
        <v>4549802000</v>
      </c>
      <c r="G3" s="16" t="n">
        <v>91178000</v>
      </c>
      <c r="H3" s="16" t="n">
        <v>4640980000</v>
      </c>
      <c r="I3" s="16" t="n">
        <v>17851000</v>
      </c>
      <c r="J3" s="4" t="s">
        <v>698</v>
      </c>
      <c r="K3" s="16"/>
      <c r="L3" s="16"/>
      <c r="M3" s="16"/>
      <c r="N3" s="4" t="s">
        <v>699</v>
      </c>
      <c r="O3" s="16" t="n">
        <v>14160983000</v>
      </c>
      <c r="P3" s="16" t="n">
        <v>15525218000</v>
      </c>
      <c r="Q3" s="16" t="n">
        <v>105160000</v>
      </c>
      <c r="R3" s="16" t="n">
        <v>114548000</v>
      </c>
      <c r="S3" s="16" t="n">
        <v>2696246000</v>
      </c>
      <c r="T3" s="16" t="n">
        <v>2317000</v>
      </c>
      <c r="U3" s="16" t="n">
        <v>2565203000</v>
      </c>
      <c r="V3" s="16" t="n">
        <v>5483474000</v>
      </c>
      <c r="W3" s="16" t="n">
        <v>8378945000</v>
      </c>
      <c r="X3" s="16" t="n">
        <v>12373317000</v>
      </c>
      <c r="Y3" s="4" t="n">
        <f aca="false">IF(V3="","",ROUND(SUM(Q3:U3)-V3,0))</f>
        <v>0</v>
      </c>
      <c r="Z3" s="4" t="n">
        <v>44</v>
      </c>
      <c r="AA3" s="4" t="n">
        <v>50</v>
      </c>
      <c r="AB3" s="4" t="n">
        <v>52</v>
      </c>
      <c r="AC3" s="17" t="s">
        <v>700</v>
      </c>
    </row>
    <row r="4" customFormat="false" ht="15" hidden="false" customHeight="false" outlineLevel="0" collapsed="false">
      <c r="A4" s="4" t="s">
        <v>270</v>
      </c>
      <c r="B4" s="4" t="s">
        <v>701</v>
      </c>
      <c r="C4" s="4" t="s">
        <v>702</v>
      </c>
      <c r="D4" s="12" t="s">
        <v>703</v>
      </c>
      <c r="E4" s="4" t="s">
        <v>692</v>
      </c>
      <c r="F4" s="16" t="n">
        <v>2656324000</v>
      </c>
      <c r="G4" s="16" t="n">
        <v>1509892000</v>
      </c>
      <c r="H4" s="16" t="n">
        <v>4166216000</v>
      </c>
      <c r="I4" s="16" t="n">
        <v>5377000</v>
      </c>
      <c r="J4" s="4" t="s">
        <v>698</v>
      </c>
      <c r="K4" s="16" t="n">
        <v>313908000</v>
      </c>
      <c r="L4" s="16" t="n">
        <v>242170000</v>
      </c>
      <c r="M4" s="16" t="n">
        <v>556078000</v>
      </c>
      <c r="N4" s="4" t="s">
        <v>704</v>
      </c>
      <c r="O4" s="16" t="n">
        <v>4559279000</v>
      </c>
      <c r="P4" s="16" t="n">
        <v>5086187000</v>
      </c>
      <c r="Q4" s="16" t="n">
        <v>9680000</v>
      </c>
      <c r="R4" s="16" t="n">
        <v>697017000</v>
      </c>
      <c r="S4" s="16" t="n">
        <v>484576000</v>
      </c>
      <c r="T4" s="16"/>
      <c r="U4" s="16" t="n">
        <v>3134676000</v>
      </c>
      <c r="V4" s="16" t="n">
        <v>4325949000</v>
      </c>
      <c r="W4" s="16" t="n">
        <v>44045434000</v>
      </c>
      <c r="X4" s="16" t="n">
        <v>45047271000</v>
      </c>
      <c r="Y4" s="4" t="n">
        <f aca="false">IF(V4="","",ROUND(SUM(Q4:U4)-V4,0))</f>
        <v>0</v>
      </c>
      <c r="Z4" s="4" t="n">
        <v>51</v>
      </c>
      <c r="AA4" s="4" t="n">
        <v>59</v>
      </c>
      <c r="AB4" s="4" t="n">
        <v>63</v>
      </c>
      <c r="AC4" s="17" t="s">
        <v>705</v>
      </c>
    </row>
    <row r="5" customFormat="false" ht="15" hidden="false" customHeight="false" outlineLevel="0" collapsed="false">
      <c r="A5" s="4" t="s">
        <v>276</v>
      </c>
      <c r="B5" s="4" t="s">
        <v>706</v>
      </c>
      <c r="C5" s="4" t="s">
        <v>697</v>
      </c>
      <c r="D5" s="4" t="s">
        <v>691</v>
      </c>
      <c r="E5" s="4" t="s">
        <v>692</v>
      </c>
      <c r="F5" s="16" t="n">
        <v>1935828000</v>
      </c>
      <c r="G5" s="16" t="n">
        <v>126082000</v>
      </c>
      <c r="H5" s="16" t="n">
        <v>2061910000</v>
      </c>
      <c r="I5" s="16"/>
      <c r="J5" s="4" t="s">
        <v>698</v>
      </c>
      <c r="K5" s="16" t="n">
        <v>1406678000</v>
      </c>
      <c r="L5" s="16" t="n">
        <v>112041000</v>
      </c>
      <c r="M5" s="16" t="n">
        <v>1518719000</v>
      </c>
      <c r="N5" s="4" t="s">
        <v>707</v>
      </c>
      <c r="O5" s="16" t="n">
        <v>3353426000</v>
      </c>
      <c r="P5" s="16" t="n">
        <v>6051507000</v>
      </c>
      <c r="Q5" s="16" t="n">
        <v>141847000</v>
      </c>
      <c r="R5" s="16" t="n">
        <v>2440372000</v>
      </c>
      <c r="S5" s="16" t="n">
        <v>8769047000</v>
      </c>
      <c r="T5" s="16" t="n">
        <v>47633000</v>
      </c>
      <c r="U5" s="16" t="n">
        <v>74161000</v>
      </c>
      <c r="V5" s="16" t="n">
        <v>11473060000</v>
      </c>
      <c r="W5" s="16" t="n">
        <v>24769923000</v>
      </c>
      <c r="X5" s="16" t="n">
        <v>23098631000</v>
      </c>
      <c r="Y5" s="4" t="n">
        <f aca="false">IF(V5="","",ROUND(SUM(Q5:U5)-V5,0))</f>
        <v>0</v>
      </c>
      <c r="Z5" s="4" t="n">
        <v>42</v>
      </c>
      <c r="AA5" s="4" t="n">
        <v>49</v>
      </c>
      <c r="AB5" s="4" t="n">
        <v>51</v>
      </c>
      <c r="AC5" s="17" t="s">
        <v>708</v>
      </c>
    </row>
    <row r="6" customFormat="false" ht="15" hidden="false" customHeight="false" outlineLevel="0" collapsed="false">
      <c r="A6" s="4" t="s">
        <v>95</v>
      </c>
      <c r="B6" s="4" t="s">
        <v>709</v>
      </c>
      <c r="C6" s="4" t="s">
        <v>697</v>
      </c>
      <c r="D6" s="4" t="s">
        <v>691</v>
      </c>
      <c r="E6" s="4" t="s">
        <v>692</v>
      </c>
      <c r="F6" s="16" t="n">
        <v>72757544000</v>
      </c>
      <c r="G6" s="16" t="n">
        <v>9015766000</v>
      </c>
      <c r="H6" s="16" t="n">
        <v>81773310000</v>
      </c>
      <c r="I6" s="16"/>
      <c r="J6" s="4" t="s">
        <v>698</v>
      </c>
      <c r="K6" s="16" t="n">
        <v>73312584000</v>
      </c>
      <c r="L6" s="16" t="n">
        <v>16862094000</v>
      </c>
      <c r="M6" s="16" t="n">
        <v>90174678000</v>
      </c>
      <c r="N6" s="4" t="s">
        <v>710</v>
      </c>
      <c r="O6" s="16" t="n">
        <v>-163244415000</v>
      </c>
      <c r="P6" s="16" t="n">
        <v>-196458917000</v>
      </c>
      <c r="Q6" s="16" t="n">
        <v>3354122000</v>
      </c>
      <c r="R6" s="16" t="n">
        <v>19463236000</v>
      </c>
      <c r="S6" s="16" t="n">
        <v>2099524000</v>
      </c>
      <c r="T6" s="16" t="n">
        <v>29421537000</v>
      </c>
      <c r="U6" s="16" t="n">
        <v>3510175000</v>
      </c>
      <c r="V6" s="16" t="n">
        <v>57848594000</v>
      </c>
      <c r="W6" s="16" t="n">
        <v>221591201000</v>
      </c>
      <c r="X6" s="16" t="n">
        <v>221826907000</v>
      </c>
      <c r="Y6" s="4" t="n">
        <f aca="false">IF(V6="","",ROUND(SUM(Q6:U6)-V6,0))</f>
        <v>0</v>
      </c>
      <c r="Z6" s="4" t="n">
        <v>52</v>
      </c>
      <c r="AA6" s="4" t="n">
        <v>60</v>
      </c>
      <c r="AB6" s="4" t="n">
        <v>64</v>
      </c>
      <c r="AC6" s="17" t="s">
        <v>711</v>
      </c>
    </row>
    <row r="7" customFormat="false" ht="15" hidden="false" customHeight="false" outlineLevel="0" collapsed="false">
      <c r="A7" s="4" t="s">
        <v>97</v>
      </c>
      <c r="B7" s="4" t="s">
        <v>712</v>
      </c>
      <c r="C7" s="4" t="s">
        <v>697</v>
      </c>
      <c r="D7" s="4" t="s">
        <v>691</v>
      </c>
      <c r="E7" s="4" t="s">
        <v>692</v>
      </c>
      <c r="F7" s="16" t="n">
        <v>7681941000</v>
      </c>
      <c r="G7" s="16" t="n">
        <v>3089596000</v>
      </c>
      <c r="H7" s="16" t="n">
        <v>10771537000</v>
      </c>
      <c r="I7" s="16"/>
      <c r="J7" s="4" t="s">
        <v>698</v>
      </c>
      <c r="K7" s="16" t="n">
        <v>103371000</v>
      </c>
      <c r="L7" s="16" t="n">
        <v>1770380000</v>
      </c>
      <c r="M7" s="16" t="n">
        <v>1873751000</v>
      </c>
      <c r="N7" s="4" t="s">
        <v>713</v>
      </c>
      <c r="O7" s="16" t="n">
        <v>1966455000</v>
      </c>
      <c r="P7" s="16" t="n">
        <v>6107506000</v>
      </c>
      <c r="Q7" s="16" t="n">
        <v>93173000</v>
      </c>
      <c r="R7" s="16" t="n">
        <v>755826000</v>
      </c>
      <c r="S7" s="16" t="n">
        <v>3676568000</v>
      </c>
      <c r="T7" s="16" t="n">
        <v>85082000</v>
      </c>
      <c r="U7" s="16" t="n">
        <v>-823686000</v>
      </c>
      <c r="V7" s="16" t="n">
        <v>3786963000</v>
      </c>
      <c r="W7" s="16" t="n">
        <v>27950701000</v>
      </c>
      <c r="X7" s="16" t="n">
        <v>27559901000</v>
      </c>
      <c r="Y7" s="4" t="n">
        <f aca="false">IF(V7="","",ROUND(SUM(Q7:U7)-V7,0))</f>
        <v>0</v>
      </c>
      <c r="Z7" s="4" t="n">
        <v>42</v>
      </c>
      <c r="AA7" s="4" t="n">
        <v>45</v>
      </c>
      <c r="AB7" s="4" t="n">
        <v>51</v>
      </c>
      <c r="AC7" s="17" t="s">
        <v>714</v>
      </c>
    </row>
    <row r="8" customFormat="false" ht="15" hidden="false" customHeight="false" outlineLevel="0" collapsed="false">
      <c r="A8" s="4" t="s">
        <v>99</v>
      </c>
      <c r="B8" s="4" t="s">
        <v>715</v>
      </c>
      <c r="C8" s="4" t="s">
        <v>697</v>
      </c>
      <c r="D8" s="4" t="s">
        <v>691</v>
      </c>
      <c r="E8" s="4" t="s">
        <v>692</v>
      </c>
      <c r="F8" s="16" t="n">
        <v>34786236000</v>
      </c>
      <c r="G8" s="16" t="n">
        <v>0</v>
      </c>
      <c r="H8" s="16" t="n">
        <v>34786236000</v>
      </c>
      <c r="I8" s="16"/>
      <c r="J8" s="4" t="s">
        <v>716</v>
      </c>
      <c r="K8" s="16" t="n">
        <v>19167151000</v>
      </c>
      <c r="L8" s="16" t="n">
        <v>0</v>
      </c>
      <c r="M8" s="16" t="n">
        <v>19167151000</v>
      </c>
      <c r="N8" s="4" t="s">
        <v>717</v>
      </c>
      <c r="O8" s="16" t="n">
        <v>-58632609000</v>
      </c>
      <c r="P8" s="16" t="n">
        <v>-56492198000</v>
      </c>
      <c r="Q8" s="16" t="n">
        <v>81121000</v>
      </c>
      <c r="R8" s="16" t="n">
        <v>0</v>
      </c>
      <c r="S8" s="16" t="n">
        <v>5265952000</v>
      </c>
      <c r="T8" s="16" t="n">
        <v>150000000</v>
      </c>
      <c r="U8" s="16" t="n">
        <v>-1464828000</v>
      </c>
      <c r="V8" s="16" t="n">
        <v>4032245000</v>
      </c>
      <c r="W8" s="16" t="n">
        <v>26074183000</v>
      </c>
      <c r="X8" s="16" t="n">
        <v>25072796000</v>
      </c>
      <c r="Y8" s="4" t="n">
        <f aca="false">IF(V8="","",ROUND(SUM(Q8:U8)-V8,0))</f>
        <v>0</v>
      </c>
      <c r="Z8" s="4" t="n">
        <v>38</v>
      </c>
      <c r="AA8" s="4" t="n">
        <v>41</v>
      </c>
      <c r="AB8" s="4" t="n">
        <v>43</v>
      </c>
      <c r="AC8" s="17" t="s">
        <v>718</v>
      </c>
    </row>
    <row r="9" customFormat="false" ht="15" hidden="false" customHeight="false" outlineLevel="0" collapsed="false">
      <c r="A9" s="4" t="s">
        <v>101</v>
      </c>
      <c r="B9" s="4" t="s">
        <v>719</v>
      </c>
      <c r="C9" s="4" t="s">
        <v>697</v>
      </c>
      <c r="D9" s="4" t="s">
        <v>691</v>
      </c>
      <c r="E9" s="4" t="s">
        <v>692</v>
      </c>
      <c r="F9" s="16" t="n">
        <v>1711207000</v>
      </c>
      <c r="G9" s="16" t="n">
        <v>71154000</v>
      </c>
      <c r="H9" s="16" t="n">
        <v>1782361000</v>
      </c>
      <c r="I9" s="16" t="n">
        <v>12047000</v>
      </c>
      <c r="J9" s="4" t="s">
        <v>698</v>
      </c>
      <c r="K9" s="16" t="n">
        <v>6979645000</v>
      </c>
      <c r="L9" s="16" t="n">
        <v>458277000</v>
      </c>
      <c r="M9" s="16" t="n">
        <v>7437922000</v>
      </c>
      <c r="N9" s="4" t="s">
        <v>720</v>
      </c>
      <c r="O9" s="16" t="n">
        <v>-5284640000</v>
      </c>
      <c r="P9" s="16" t="n">
        <v>-5629425000</v>
      </c>
      <c r="Q9" s="16" t="n">
        <v>85843000</v>
      </c>
      <c r="R9" s="16" t="n">
        <v>548054000</v>
      </c>
      <c r="S9" s="16" t="n">
        <v>648140000</v>
      </c>
      <c r="T9" s="16" t="n">
        <v>187722000</v>
      </c>
      <c r="U9" s="16" t="n">
        <v>3242520000</v>
      </c>
      <c r="V9" s="16" t="n">
        <v>4712279000</v>
      </c>
      <c r="W9" s="16" t="n">
        <v>7475243000</v>
      </c>
      <c r="X9" s="16" t="n">
        <v>7971129000</v>
      </c>
      <c r="Y9" s="4" t="n">
        <f aca="false">IF(V9="","",ROUND(SUM(Q9:U9)-V9,0))</f>
        <v>0</v>
      </c>
      <c r="Z9" s="4" t="n">
        <v>41</v>
      </c>
      <c r="AA9" s="4" t="n">
        <v>43</v>
      </c>
      <c r="AB9" s="4" t="n">
        <v>45</v>
      </c>
      <c r="AC9" s="17" t="s">
        <v>721</v>
      </c>
    </row>
    <row r="10" customFormat="false" ht="15" hidden="false" customHeight="false" outlineLevel="0" collapsed="false">
      <c r="A10" s="4" t="s">
        <v>103</v>
      </c>
      <c r="B10" s="4" t="s">
        <v>722</v>
      </c>
      <c r="C10" s="4" t="s">
        <v>697</v>
      </c>
      <c r="D10" s="4" t="s">
        <v>691</v>
      </c>
      <c r="E10" s="4" t="s">
        <v>692</v>
      </c>
      <c r="F10" s="16" t="n">
        <v>8966925000</v>
      </c>
      <c r="G10" s="16" t="n">
        <v>175309000</v>
      </c>
      <c r="H10" s="16" t="n">
        <v>9142234000</v>
      </c>
      <c r="I10" s="16"/>
      <c r="J10" s="4" t="s">
        <v>723</v>
      </c>
      <c r="K10" s="16" t="n">
        <v>6873012000</v>
      </c>
      <c r="L10" s="16" t="n">
        <v>188992000</v>
      </c>
      <c r="M10" s="16" t="n">
        <v>7062004000</v>
      </c>
      <c r="N10" s="4" t="s">
        <v>724</v>
      </c>
      <c r="O10" s="16" t="n">
        <v>10150974000</v>
      </c>
      <c r="P10" s="16" t="n">
        <v>11245729000</v>
      </c>
      <c r="Q10" s="16" t="n">
        <v>21592000</v>
      </c>
      <c r="R10" s="16" t="n">
        <v>123827000</v>
      </c>
      <c r="S10" s="16" t="n">
        <v>677134000</v>
      </c>
      <c r="T10" s="16"/>
      <c r="U10" s="16" t="n">
        <v>30385107000</v>
      </c>
      <c r="V10" s="16" t="n">
        <v>31207660000</v>
      </c>
      <c r="W10" s="16" t="n">
        <v>59180534000</v>
      </c>
      <c r="X10" s="16" t="n">
        <v>54768079000</v>
      </c>
      <c r="Y10" s="4" t="n">
        <f aca="false">IF(V10="","",ROUND(SUM(Q10:U10)-V10,0))</f>
        <v>0</v>
      </c>
      <c r="Z10" s="4" t="n">
        <v>28</v>
      </c>
      <c r="AA10" s="4" t="n">
        <v>32</v>
      </c>
      <c r="AB10" s="4" t="n">
        <v>36</v>
      </c>
      <c r="AC10" s="17" t="s">
        <v>725</v>
      </c>
    </row>
    <row r="11" customFormat="false" ht="15" hidden="false" customHeight="false" outlineLevel="0" collapsed="false">
      <c r="A11" s="4" t="s">
        <v>298</v>
      </c>
      <c r="B11" s="4" t="s">
        <v>726</v>
      </c>
      <c r="C11" s="4" t="s">
        <v>697</v>
      </c>
      <c r="D11" s="4" t="s">
        <v>691</v>
      </c>
      <c r="E11" s="4" t="s">
        <v>692</v>
      </c>
      <c r="F11" s="16" t="n">
        <v>4356664000</v>
      </c>
      <c r="G11" s="16" t="n">
        <v>4323810000</v>
      </c>
      <c r="H11" s="16" t="n">
        <v>8680474000</v>
      </c>
      <c r="I11" s="16" t="n">
        <v>121198000</v>
      </c>
      <c r="J11" s="4" t="s">
        <v>698</v>
      </c>
      <c r="K11" s="16" t="n">
        <v>0</v>
      </c>
      <c r="L11" s="16" t="n">
        <v>2903672000</v>
      </c>
      <c r="M11" s="16" t="n">
        <v>2903672000</v>
      </c>
      <c r="N11" s="4" t="s">
        <v>727</v>
      </c>
      <c r="O11" s="16" t="n">
        <v>10895641000</v>
      </c>
      <c r="P11" s="16" t="n">
        <v>9456830000</v>
      </c>
      <c r="Q11" s="16" t="n">
        <v>43037000</v>
      </c>
      <c r="R11" s="16" t="n">
        <v>7057431000</v>
      </c>
      <c r="S11" s="16" t="n">
        <v>24280000</v>
      </c>
      <c r="T11" s="16" t="n">
        <v>3254047000</v>
      </c>
      <c r="U11" s="16" t="n">
        <v>14286603000</v>
      </c>
      <c r="V11" s="16" t="n">
        <v>24665398000</v>
      </c>
      <c r="W11" s="16" t="n">
        <v>68445055000</v>
      </c>
      <c r="X11" s="16" t="n">
        <v>62533774000</v>
      </c>
      <c r="Y11" s="4" t="n">
        <f aca="false">IF(V11="","",ROUND(SUM(Q11:U11)-V11,0))</f>
        <v>0</v>
      </c>
      <c r="Z11" s="4" t="n">
        <v>53</v>
      </c>
      <c r="AA11" s="4" t="n">
        <v>56</v>
      </c>
      <c r="AB11" s="4" t="n">
        <v>58</v>
      </c>
      <c r="AC11" s="17" t="s">
        <v>728</v>
      </c>
    </row>
    <row r="12" customFormat="false" ht="15" hidden="false" customHeight="false" outlineLevel="0" collapsed="false">
      <c r="A12" s="4" t="s">
        <v>108</v>
      </c>
      <c r="B12" s="4" t="s">
        <v>729</v>
      </c>
      <c r="C12" s="4" t="s">
        <v>697</v>
      </c>
      <c r="D12" s="4" t="s">
        <v>691</v>
      </c>
      <c r="E12" s="4" t="s">
        <v>692</v>
      </c>
      <c r="F12" s="16" t="n">
        <v>7242461000</v>
      </c>
      <c r="G12" s="16" t="n">
        <v>232632000</v>
      </c>
      <c r="H12" s="16" t="n">
        <v>7475093000</v>
      </c>
      <c r="I12" s="16"/>
      <c r="J12" s="4" t="s">
        <v>698</v>
      </c>
      <c r="K12" s="16" t="n">
        <v>3652472000</v>
      </c>
      <c r="L12" s="16" t="n">
        <v>163338000</v>
      </c>
      <c r="M12" s="16" t="n">
        <v>3815810000</v>
      </c>
      <c r="N12" s="4" t="s">
        <v>730</v>
      </c>
      <c r="O12" s="16" t="n">
        <v>-3134079000</v>
      </c>
      <c r="P12" s="16" t="n">
        <v>-1701795000</v>
      </c>
      <c r="Q12" s="16"/>
      <c r="R12" s="16"/>
      <c r="S12" s="16"/>
      <c r="T12" s="16" t="n">
        <v>1512789000</v>
      </c>
      <c r="U12" s="16" t="n">
        <v>2690880000</v>
      </c>
      <c r="V12" s="16" t="n">
        <v>4203669000</v>
      </c>
      <c r="W12" s="16" t="n">
        <v>10607306000</v>
      </c>
      <c r="X12" s="16" t="n">
        <v>8728004000</v>
      </c>
      <c r="Y12" s="4" t="n">
        <f aca="false">IF(V12="","",ROUND(SUM(Q12:U12)-V12,0))</f>
        <v>0</v>
      </c>
      <c r="Z12" s="4" t="n">
        <v>38</v>
      </c>
      <c r="AA12" s="4" t="n">
        <v>41</v>
      </c>
      <c r="AB12" s="4" t="n">
        <v>43</v>
      </c>
      <c r="AC12" s="17" t="s">
        <v>731</v>
      </c>
    </row>
    <row r="13" customFormat="false" ht="15" hidden="false" customHeight="false" outlineLevel="0" collapsed="false">
      <c r="A13" s="4" t="s">
        <v>110</v>
      </c>
      <c r="B13" s="4" t="s">
        <v>732</v>
      </c>
      <c r="C13" s="4" t="s">
        <v>697</v>
      </c>
      <c r="D13" s="4" t="s">
        <v>691</v>
      </c>
      <c r="E13" s="4" t="s">
        <v>692</v>
      </c>
      <c r="F13" s="16" t="n">
        <v>740858000</v>
      </c>
      <c r="G13" s="16" t="n">
        <v>116143000</v>
      </c>
      <c r="H13" s="16" t="n">
        <v>857001000</v>
      </c>
      <c r="I13" s="16"/>
      <c r="J13" s="4" t="s">
        <v>733</v>
      </c>
      <c r="K13" s="16" t="n">
        <v>27604000</v>
      </c>
      <c r="L13" s="16" t="n">
        <v>58768000</v>
      </c>
      <c r="M13" s="16" t="n">
        <v>86372000</v>
      </c>
      <c r="N13" s="4" t="s">
        <v>734</v>
      </c>
      <c r="O13" s="16" t="n">
        <v>3314100000</v>
      </c>
      <c r="P13" s="16" t="n">
        <v>3746955000</v>
      </c>
      <c r="Q13" s="16" t="n">
        <v>27386000</v>
      </c>
      <c r="R13" s="16" t="n">
        <v>954245000</v>
      </c>
      <c r="S13" s="16" t="n">
        <v>2436851000</v>
      </c>
      <c r="T13" s="16" t="n">
        <v>200771000</v>
      </c>
      <c r="U13" s="16" t="n">
        <v>1702161000</v>
      </c>
      <c r="V13" s="16" t="n">
        <v>5321414000</v>
      </c>
      <c r="W13" s="16" t="n">
        <v>6658024000</v>
      </c>
      <c r="X13" s="16" t="n">
        <v>5196087000</v>
      </c>
      <c r="Y13" s="4" t="n">
        <f aca="false">IF(V13="","",ROUND(SUM(Q13:U13)-V13,0))</f>
        <v>0</v>
      </c>
      <c r="Z13" s="4" t="n">
        <v>30</v>
      </c>
      <c r="AA13" s="4" t="n">
        <v>34</v>
      </c>
      <c r="AB13" s="4" t="n">
        <v>38</v>
      </c>
      <c r="AC13" s="17" t="s">
        <v>735</v>
      </c>
    </row>
    <row r="14" customFormat="false" ht="15" hidden="false" customHeight="false" outlineLevel="0" collapsed="false">
      <c r="A14" s="4" t="s">
        <v>113</v>
      </c>
      <c r="B14" s="4" t="s">
        <v>736</v>
      </c>
      <c r="C14" s="4" t="s">
        <v>697</v>
      </c>
      <c r="D14" s="4" t="s">
        <v>691</v>
      </c>
      <c r="E14" s="4" t="s">
        <v>692</v>
      </c>
      <c r="F14" s="16" t="n">
        <v>149197225000</v>
      </c>
      <c r="G14" s="16" t="n">
        <v>207997000</v>
      </c>
      <c r="H14" s="16" t="n">
        <v>149405222000</v>
      </c>
      <c r="I14" s="16"/>
      <c r="J14" s="4" t="s">
        <v>737</v>
      </c>
      <c r="K14" s="16" t="n">
        <v>24038521000</v>
      </c>
      <c r="L14" s="16" t="n">
        <v>69208000</v>
      </c>
      <c r="M14" s="16" t="n">
        <v>24107729000</v>
      </c>
      <c r="N14" s="4" t="s">
        <v>738</v>
      </c>
      <c r="O14" s="16" t="n">
        <v>-175163838000</v>
      </c>
      <c r="P14" s="16" t="n">
        <v>-175468726000</v>
      </c>
      <c r="Q14" s="16" t="n">
        <v>65150000</v>
      </c>
      <c r="R14" s="16" t="n">
        <v>101330000</v>
      </c>
      <c r="S14" s="16" t="n">
        <v>8460171000</v>
      </c>
      <c r="T14" s="16"/>
      <c r="U14" s="16" t="n">
        <v>-2790917000</v>
      </c>
      <c r="V14" s="16" t="n">
        <v>5835734000</v>
      </c>
      <c r="W14" s="16" t="n">
        <v>78342927000</v>
      </c>
      <c r="X14" s="16" t="n">
        <v>75456922000</v>
      </c>
      <c r="Y14" s="4" t="n">
        <f aca="false">IF(V14="","",ROUND(SUM(Q14:U14)-V14,0))</f>
        <v>0</v>
      </c>
      <c r="Z14" s="4" t="n">
        <v>43</v>
      </c>
      <c r="AA14" s="4" t="n">
        <v>46</v>
      </c>
      <c r="AB14" s="4" t="n">
        <v>48</v>
      </c>
      <c r="AC14" s="17" t="s">
        <v>739</v>
      </c>
    </row>
    <row r="15" customFormat="false" ht="15" hidden="false" customHeight="false" outlineLevel="0" collapsed="false">
      <c r="A15" s="4" t="s">
        <v>116</v>
      </c>
      <c r="B15" s="4" t="s">
        <v>740</v>
      </c>
      <c r="C15" s="4" t="s">
        <v>697</v>
      </c>
      <c r="D15" s="4" t="s">
        <v>691</v>
      </c>
      <c r="E15" s="4" t="s">
        <v>692</v>
      </c>
      <c r="F15" s="16" t="n">
        <v>5976314000</v>
      </c>
      <c r="G15" s="16" t="n">
        <v>8379000</v>
      </c>
      <c r="H15" s="16" t="n">
        <v>5984693000</v>
      </c>
      <c r="I15" s="16" t="n">
        <v>230000</v>
      </c>
      <c r="J15" s="4" t="s">
        <v>741</v>
      </c>
      <c r="K15" s="16" t="n">
        <v>54614000</v>
      </c>
      <c r="L15" s="16" t="n">
        <v>153000</v>
      </c>
      <c r="M15" s="16" t="n">
        <v>54767000</v>
      </c>
      <c r="N15" s="4" t="s">
        <v>742</v>
      </c>
      <c r="O15" s="16" t="n">
        <v>5531810000</v>
      </c>
      <c r="P15" s="16" t="n">
        <v>5605959000</v>
      </c>
      <c r="Q15" s="16" t="n">
        <v>144224000</v>
      </c>
      <c r="R15" s="16" t="n">
        <v>1121586000</v>
      </c>
      <c r="S15" s="16" t="n">
        <v>103437000</v>
      </c>
      <c r="T15" s="16" t="n">
        <v>3769635000</v>
      </c>
      <c r="U15" s="16" t="n">
        <v>2441960000</v>
      </c>
      <c r="V15" s="16" t="n">
        <v>7580842000</v>
      </c>
      <c r="W15" s="16" t="n">
        <v>23203835000</v>
      </c>
      <c r="X15" s="16" t="n">
        <v>19123203000</v>
      </c>
      <c r="Y15" s="4" t="n">
        <f aca="false">IF(V15="","",ROUND(SUM(Q15:U15)-V15,0))</f>
        <v>0</v>
      </c>
      <c r="Z15" s="4" t="n">
        <v>43</v>
      </c>
      <c r="AA15" s="4" t="n">
        <v>47</v>
      </c>
      <c r="AB15" s="4" t="n">
        <v>51</v>
      </c>
      <c r="AC15" s="17" t="s">
        <v>743</v>
      </c>
    </row>
    <row r="16" customFormat="false" ht="15" hidden="false" customHeight="false" outlineLevel="0" collapsed="false">
      <c r="A16" s="4" t="s">
        <v>119</v>
      </c>
      <c r="B16" s="4" t="s">
        <v>744</v>
      </c>
      <c r="C16" s="4" t="s">
        <v>697</v>
      </c>
      <c r="D16" s="4" t="s">
        <v>691</v>
      </c>
      <c r="E16" s="4" t="s">
        <v>692</v>
      </c>
      <c r="F16" s="16" t="n">
        <v>629881000</v>
      </c>
      <c r="G16" s="16" t="n">
        <v>175553000</v>
      </c>
      <c r="H16" s="16" t="n">
        <v>805434000</v>
      </c>
      <c r="I16" s="16" t="n">
        <v>16118000</v>
      </c>
      <c r="J16" s="4" t="s">
        <v>698</v>
      </c>
      <c r="K16" s="16" t="n">
        <v>162976000</v>
      </c>
      <c r="L16" s="16" t="n">
        <v>199275000</v>
      </c>
      <c r="M16" s="16" t="n">
        <v>362251000</v>
      </c>
      <c r="N16" s="4" t="s">
        <v>707</v>
      </c>
      <c r="O16" s="16" t="n">
        <v>6641185000</v>
      </c>
      <c r="P16" s="16" t="n">
        <v>11335547000</v>
      </c>
      <c r="Q16" s="16" t="n">
        <v>102917000</v>
      </c>
      <c r="R16" s="16" t="n">
        <v>1547530000</v>
      </c>
      <c r="S16" s="16" t="n">
        <v>8152992000</v>
      </c>
      <c r="T16" s="16"/>
      <c r="U16" s="16" t="n">
        <v>-621748000</v>
      </c>
      <c r="V16" s="16" t="n">
        <v>9181691000</v>
      </c>
      <c r="W16" s="16" t="n">
        <v>24251676000</v>
      </c>
      <c r="X16" s="16" t="n">
        <v>23947143000</v>
      </c>
      <c r="Y16" s="4" t="n">
        <f aca="false">IF(V16="","",ROUND(SUM(Q16:U16)-V16,0))</f>
        <v>0</v>
      </c>
      <c r="Z16" s="4" t="n">
        <v>38</v>
      </c>
      <c r="AA16" s="4" t="n">
        <v>44</v>
      </c>
      <c r="AB16" s="4" t="n">
        <v>46</v>
      </c>
      <c r="AC16" s="17" t="s">
        <v>745</v>
      </c>
    </row>
    <row r="17" customFormat="false" ht="15" hidden="false" customHeight="false" outlineLevel="0" collapsed="false">
      <c r="A17" s="4" t="s">
        <v>324</v>
      </c>
      <c r="B17" s="4" t="s">
        <v>746</v>
      </c>
      <c r="C17" s="4" t="s">
        <v>697</v>
      </c>
      <c r="D17" s="4" t="s">
        <v>691</v>
      </c>
      <c r="E17" s="4" t="s">
        <v>692</v>
      </c>
      <c r="F17" s="16" t="n">
        <v>2063946000</v>
      </c>
      <c r="G17" s="16" t="n">
        <v>5571000</v>
      </c>
      <c r="H17" s="16" t="n">
        <v>2069517000</v>
      </c>
      <c r="I17" s="16"/>
      <c r="J17" s="4" t="s">
        <v>716</v>
      </c>
      <c r="K17" s="16" t="n">
        <v>37731000</v>
      </c>
      <c r="L17" s="16" t="n">
        <v>73000</v>
      </c>
      <c r="M17" s="16" t="n">
        <v>37804000</v>
      </c>
      <c r="N17" s="4" t="s">
        <v>747</v>
      </c>
      <c r="O17" s="16" t="n">
        <v>1666079000</v>
      </c>
      <c r="P17" s="16" t="n">
        <v>1664655000</v>
      </c>
      <c r="Q17" s="16" t="n">
        <v>7770000</v>
      </c>
      <c r="R17" s="16"/>
      <c r="S17" s="16"/>
      <c r="T17" s="16"/>
      <c r="U17" s="16" t="n">
        <v>4573048000</v>
      </c>
      <c r="V17" s="16" t="n">
        <v>4580818000</v>
      </c>
      <c r="W17" s="16" t="n">
        <v>10352600000</v>
      </c>
      <c r="X17" s="16" t="n">
        <v>10267038000</v>
      </c>
      <c r="Y17" s="4" t="n">
        <f aca="false">IF(V17="","",ROUND(SUM(Q17:U17)-V17,0))</f>
        <v>0</v>
      </c>
      <c r="Z17" s="4" t="n">
        <v>35</v>
      </c>
      <c r="AA17" s="4" t="n">
        <v>38</v>
      </c>
      <c r="AB17" s="4" t="n">
        <v>40</v>
      </c>
      <c r="AC17" s="17" t="s">
        <v>748</v>
      </c>
    </row>
    <row r="18" customFormat="false" ht="15" hidden="false" customHeight="false" outlineLevel="0" collapsed="false">
      <c r="A18" s="4" t="s">
        <v>125</v>
      </c>
      <c r="B18" s="4" t="s">
        <v>749</v>
      </c>
      <c r="C18" s="4" t="s">
        <v>697</v>
      </c>
      <c r="D18" s="4" t="s">
        <v>691</v>
      </c>
      <c r="E18" s="4" t="s">
        <v>692</v>
      </c>
      <c r="F18" s="16" t="n">
        <v>26843563000</v>
      </c>
      <c r="G18" s="16" t="n">
        <v>310434000</v>
      </c>
      <c r="H18" s="16" t="n">
        <v>27153997000</v>
      </c>
      <c r="I18" s="16"/>
      <c r="J18" s="4" t="s">
        <v>750</v>
      </c>
      <c r="K18" s="16" t="n">
        <v>1238873000</v>
      </c>
      <c r="L18" s="16" t="n">
        <v>17149000</v>
      </c>
      <c r="M18" s="16" t="n">
        <v>1256022000</v>
      </c>
      <c r="N18" s="4" t="s">
        <v>751</v>
      </c>
      <c r="O18" s="16" t="n">
        <v>-23764834000</v>
      </c>
      <c r="P18" s="16" t="n">
        <v>-23781059000</v>
      </c>
      <c r="Q18" s="16" t="n">
        <v>6485000</v>
      </c>
      <c r="R18" s="16"/>
      <c r="S18" s="16"/>
      <c r="T18" s="16" t="n">
        <v>1021190000</v>
      </c>
      <c r="U18" s="16" t="n">
        <v>5404765000</v>
      </c>
      <c r="V18" s="16" t="n">
        <v>6432440000</v>
      </c>
      <c r="W18" s="16" t="n">
        <v>15541675000</v>
      </c>
      <c r="X18" s="16" t="n">
        <v>14495976000</v>
      </c>
      <c r="Y18" s="4" t="n">
        <f aca="false">IF(V18="","",ROUND(SUM(Q18:U18)-V18,0))</f>
        <v>0</v>
      </c>
      <c r="Z18" s="4" t="n">
        <v>36</v>
      </c>
      <c r="AA18" s="4" t="n">
        <v>40</v>
      </c>
      <c r="AB18" s="4" t="n">
        <v>42</v>
      </c>
      <c r="AC18" s="17" t="s">
        <v>752</v>
      </c>
    </row>
    <row r="19" customFormat="false" ht="15" hidden="false" customHeight="false" outlineLevel="0" collapsed="false">
      <c r="A19" s="4" t="s">
        <v>334</v>
      </c>
      <c r="B19" s="4" t="s">
        <v>753</v>
      </c>
      <c r="C19" s="4" t="s">
        <v>697</v>
      </c>
      <c r="D19" s="4" t="s">
        <v>691</v>
      </c>
      <c r="E19" s="4" t="s">
        <v>692</v>
      </c>
      <c r="F19" s="16" t="n">
        <v>4902150000</v>
      </c>
      <c r="G19" s="16" t="n">
        <v>362746000</v>
      </c>
      <c r="H19" s="16" t="n">
        <v>5264896000</v>
      </c>
      <c r="I19" s="16"/>
      <c r="J19" s="4" t="s">
        <v>698</v>
      </c>
      <c r="K19" s="16" t="n">
        <v>5507963000</v>
      </c>
      <c r="L19" s="16" t="n">
        <v>328589000</v>
      </c>
      <c r="M19" s="16" t="n">
        <v>5836552000</v>
      </c>
      <c r="N19" s="4" t="s">
        <v>754</v>
      </c>
      <c r="O19" s="16" t="n">
        <v>-9916028000</v>
      </c>
      <c r="P19" s="16" t="n">
        <v>-9139804000</v>
      </c>
      <c r="Q19" s="16" t="n">
        <v>188400000</v>
      </c>
      <c r="R19" s="16" t="n">
        <v>6656401000</v>
      </c>
      <c r="S19" s="16" t="n">
        <v>2759525000</v>
      </c>
      <c r="T19" s="16" t="n">
        <v>369890000</v>
      </c>
      <c r="U19" s="16" t="n">
        <v>471714000</v>
      </c>
      <c r="V19" s="16" t="n">
        <v>10445930000</v>
      </c>
      <c r="W19" s="16" t="n">
        <v>22780529000</v>
      </c>
      <c r="X19" s="16" t="n">
        <v>39246140000</v>
      </c>
      <c r="Y19" s="4" t="n">
        <f aca="false">IF(V19="","",ROUND(SUM(Q19:U19)-V19,0))</f>
        <v>0</v>
      </c>
      <c r="Z19" s="4" t="n">
        <v>50</v>
      </c>
      <c r="AA19" s="4" t="n">
        <v>55</v>
      </c>
      <c r="AB19" s="4" t="n">
        <v>57</v>
      </c>
      <c r="AC19" s="17" t="s">
        <v>755</v>
      </c>
    </row>
    <row r="20" customFormat="false" ht="15" hidden="false" customHeight="false" outlineLevel="0" collapsed="false">
      <c r="A20" s="4" t="s">
        <v>131</v>
      </c>
      <c r="B20" s="4" t="s">
        <v>756</v>
      </c>
      <c r="C20" s="4" t="s">
        <v>697</v>
      </c>
      <c r="D20" s="4" t="s">
        <v>691</v>
      </c>
      <c r="E20" s="4" t="s">
        <v>692</v>
      </c>
      <c r="F20" s="16" t="n">
        <v>2101121000</v>
      </c>
      <c r="G20" s="16" t="n">
        <v>11226000</v>
      </c>
      <c r="H20" s="16" t="n">
        <v>2112347000</v>
      </c>
      <c r="I20" s="16" t="n">
        <v>14217000</v>
      </c>
      <c r="J20" s="4" t="s">
        <v>698</v>
      </c>
      <c r="K20" s="16" t="n">
        <v>1253590000</v>
      </c>
      <c r="L20" s="16" t="n">
        <v>4734000</v>
      </c>
      <c r="M20" s="16" t="n">
        <v>1258324000</v>
      </c>
      <c r="N20" s="4" t="s">
        <v>757</v>
      </c>
      <c r="O20" s="16" t="n">
        <v>-1156156000</v>
      </c>
      <c r="P20" s="16" t="n">
        <v>-997681000</v>
      </c>
      <c r="Q20" s="16" t="n">
        <v>3912000</v>
      </c>
      <c r="R20" s="16" t="n">
        <v>8573000</v>
      </c>
      <c r="S20" s="16" t="n">
        <v>1878000</v>
      </c>
      <c r="T20" s="16" t="n">
        <v>221333000</v>
      </c>
      <c r="U20" s="16" t="n">
        <v>665473000</v>
      </c>
      <c r="V20" s="16" t="n">
        <v>901169000</v>
      </c>
      <c r="W20" s="16" t="n">
        <v>6194288000</v>
      </c>
      <c r="X20" s="16" t="n">
        <v>5681088000</v>
      </c>
      <c r="Y20" s="4" t="n">
        <f aca="false">IF(V20="","",ROUND(SUM(Q20:U20)-V20,0))</f>
        <v>0</v>
      </c>
      <c r="Z20" s="4" t="n">
        <v>48</v>
      </c>
      <c r="AA20" s="4" t="n">
        <v>54</v>
      </c>
      <c r="AB20" s="4" t="n">
        <v>56</v>
      </c>
      <c r="AC20" s="17" t="s">
        <v>758</v>
      </c>
    </row>
    <row r="21" customFormat="false" ht="15" hidden="false" customHeight="false" outlineLevel="0" collapsed="false">
      <c r="A21" s="4" t="s">
        <v>133</v>
      </c>
      <c r="B21" s="4" t="s">
        <v>759</v>
      </c>
      <c r="C21" s="4" t="s">
        <v>697</v>
      </c>
      <c r="D21" s="4" t="s">
        <v>691</v>
      </c>
      <c r="E21" s="4" t="s">
        <v>692</v>
      </c>
      <c r="F21" s="16" t="n">
        <v>22618054000</v>
      </c>
      <c r="G21" s="16" t="n">
        <v>392859000</v>
      </c>
      <c r="H21" s="16" t="n">
        <v>23010913000</v>
      </c>
      <c r="I21" s="16"/>
      <c r="J21" s="4" t="s">
        <v>760</v>
      </c>
      <c r="K21" s="16" t="n">
        <v>10097935000</v>
      </c>
      <c r="L21" s="16" t="n">
        <v>0</v>
      </c>
      <c r="M21" s="16" t="n">
        <v>10097935000</v>
      </c>
      <c r="N21" s="4" t="s">
        <v>761</v>
      </c>
      <c r="O21" s="16" t="n">
        <v>-23129386000</v>
      </c>
      <c r="P21" s="16" t="n">
        <v>-21545957000</v>
      </c>
      <c r="Q21" s="16" t="n">
        <v>502264000</v>
      </c>
      <c r="R21" s="16" t="n">
        <v>520000</v>
      </c>
      <c r="S21" s="16" t="n">
        <v>9171485000</v>
      </c>
      <c r="T21" s="16" t="n">
        <v>0</v>
      </c>
      <c r="U21" s="16" t="n">
        <v>-904837000</v>
      </c>
      <c r="V21" s="16" t="n">
        <v>8769432000</v>
      </c>
      <c r="W21" s="16" t="n">
        <v>48689018000</v>
      </c>
      <c r="X21" s="16" t="n">
        <v>52367297000</v>
      </c>
      <c r="Y21" s="4" t="n">
        <f aca="false">IF(V21="","",ROUND(SUM(Q21:U21)-V21,0))</f>
        <v>0</v>
      </c>
      <c r="Z21" s="4" t="n">
        <v>44</v>
      </c>
      <c r="AA21" s="4" t="n">
        <v>47</v>
      </c>
      <c r="AB21" s="4" t="n">
        <v>49</v>
      </c>
      <c r="AC21" s="17" t="s">
        <v>762</v>
      </c>
    </row>
    <row r="22" customFormat="false" ht="15" hidden="false" customHeight="false" outlineLevel="0" collapsed="false">
      <c r="A22" s="4" t="s">
        <v>136</v>
      </c>
      <c r="B22" s="4" t="s">
        <v>763</v>
      </c>
      <c r="C22" s="4" t="s">
        <v>697</v>
      </c>
      <c r="D22" s="4" t="s">
        <v>691</v>
      </c>
      <c r="E22" s="4" t="s">
        <v>692</v>
      </c>
      <c r="F22" s="16" t="n">
        <v>40407062000</v>
      </c>
      <c r="G22" s="16" t="n">
        <v>527649000</v>
      </c>
      <c r="H22" s="16" t="n">
        <v>40934711000</v>
      </c>
      <c r="I22" s="16"/>
      <c r="J22" s="4" t="s">
        <v>698</v>
      </c>
      <c r="K22" s="16" t="n">
        <v>12342168000</v>
      </c>
      <c r="L22" s="16" t="n">
        <v>590503000</v>
      </c>
      <c r="M22" s="16" t="n">
        <v>12932671000</v>
      </c>
      <c r="N22" s="4" t="s">
        <v>742</v>
      </c>
      <c r="O22" s="16" t="n">
        <v>-68180803000</v>
      </c>
      <c r="P22" s="16" t="n">
        <v>-67498773000</v>
      </c>
      <c r="Q22" s="16" t="n">
        <v>0</v>
      </c>
      <c r="R22" s="16" t="n">
        <v>0</v>
      </c>
      <c r="S22" s="16" t="n">
        <v>8110684000</v>
      </c>
      <c r="T22" s="16" t="n">
        <v>1425519000</v>
      </c>
      <c r="U22" s="16" t="n">
        <v>3305574000</v>
      </c>
      <c r="V22" s="16" t="n">
        <v>12841777000</v>
      </c>
      <c r="W22" s="16" t="n">
        <v>61907573000</v>
      </c>
      <c r="X22" s="16" t="n">
        <v>58604191000</v>
      </c>
      <c r="Y22" s="4" t="n">
        <f aca="false">IF(V22="","",ROUND(SUM(Q22:U22)-V22,0))</f>
        <v>0</v>
      </c>
      <c r="Z22" s="4" t="n">
        <v>49</v>
      </c>
      <c r="AA22" s="4" t="n">
        <v>54</v>
      </c>
      <c r="AB22" s="4" t="n">
        <v>56</v>
      </c>
      <c r="AC22" s="17" t="s">
        <v>764</v>
      </c>
    </row>
    <row r="23" customFormat="false" ht="15" hidden="false" customHeight="false" outlineLevel="0" collapsed="false">
      <c r="A23" s="4" t="s">
        <v>351</v>
      </c>
      <c r="B23" s="4" t="s">
        <v>765</v>
      </c>
      <c r="C23" s="4" t="s">
        <v>690</v>
      </c>
      <c r="D23" s="4" t="s">
        <v>691</v>
      </c>
      <c r="E23" s="4" t="s">
        <v>692</v>
      </c>
      <c r="F23" s="16" t="n">
        <v>4801500000</v>
      </c>
      <c r="G23" s="16" t="n">
        <v>28400000</v>
      </c>
      <c r="H23" s="16" t="n">
        <v>4829900000</v>
      </c>
      <c r="I23" s="16" t="n">
        <v>29400000</v>
      </c>
      <c r="J23" s="4" t="s">
        <v>766</v>
      </c>
      <c r="K23" s="16" t="n">
        <v>1736400000</v>
      </c>
      <c r="L23" s="16" t="n">
        <v>9600000</v>
      </c>
      <c r="M23" s="16" t="n">
        <v>1746000000</v>
      </c>
      <c r="N23" s="4" t="s">
        <v>742</v>
      </c>
      <c r="O23" s="16" t="n">
        <v>-447336000</v>
      </c>
      <c r="P23" s="16" t="n">
        <v>-519733000</v>
      </c>
      <c r="Q23" s="16" t="n">
        <v>84959000</v>
      </c>
      <c r="R23" s="16" t="n">
        <v>1592010000</v>
      </c>
      <c r="S23" s="16" t="n">
        <v>8670344000</v>
      </c>
      <c r="T23" s="16" t="n">
        <v>404024000</v>
      </c>
      <c r="U23" s="16" t="n">
        <v>240638000</v>
      </c>
      <c r="V23" s="16" t="n">
        <v>10991975000</v>
      </c>
      <c r="W23" s="16" t="n">
        <v>53788610000</v>
      </c>
      <c r="X23" s="16" t="n">
        <v>55592047000</v>
      </c>
      <c r="Y23" s="4" t="n">
        <f aca="false">IF(V23="","",ROUND(SUM(Q23:U23)-V23,0))</f>
        <v>0</v>
      </c>
      <c r="Z23" s="4" t="n">
        <v>36</v>
      </c>
      <c r="AA23" s="4" t="n">
        <v>41</v>
      </c>
      <c r="AB23" s="4" t="n">
        <v>43</v>
      </c>
      <c r="AC23" s="17" t="s">
        <v>767</v>
      </c>
    </row>
    <row r="24" customFormat="false" ht="15" hidden="false" customHeight="false" outlineLevel="0" collapsed="false">
      <c r="A24" s="4" t="s">
        <v>141</v>
      </c>
      <c r="B24" s="4" t="s">
        <v>768</v>
      </c>
      <c r="C24" s="4" t="s">
        <v>697</v>
      </c>
      <c r="D24" s="4" t="s">
        <v>691</v>
      </c>
      <c r="E24" s="4" t="s">
        <v>692</v>
      </c>
      <c r="F24" s="16" t="n">
        <v>1612481000</v>
      </c>
      <c r="G24" s="16" t="n">
        <v>213893000</v>
      </c>
      <c r="H24" s="16" t="n">
        <v>1826374000</v>
      </c>
      <c r="I24" s="16"/>
      <c r="J24" s="4" t="s">
        <v>698</v>
      </c>
      <c r="K24" s="16" t="n">
        <v>723180000</v>
      </c>
      <c r="L24" s="16" t="n">
        <v>103919000</v>
      </c>
      <c r="M24" s="16" t="n">
        <v>827099000</v>
      </c>
      <c r="N24" s="4" t="s">
        <v>769</v>
      </c>
      <c r="O24" s="16" t="n">
        <v>10177671000</v>
      </c>
      <c r="P24" s="16" t="n">
        <v>11269873000</v>
      </c>
      <c r="Q24" s="16" t="n">
        <v>2085671000</v>
      </c>
      <c r="R24" s="16" t="n">
        <v>199708000</v>
      </c>
      <c r="S24" s="16" t="n">
        <v>131708000</v>
      </c>
      <c r="T24" s="16" t="n">
        <v>4848685000</v>
      </c>
      <c r="U24" s="16" t="n">
        <v>8418651000</v>
      </c>
      <c r="V24" s="16" t="n">
        <v>15684423000</v>
      </c>
      <c r="W24" s="16" t="n">
        <v>35478861000</v>
      </c>
      <c r="X24" s="16" t="n">
        <v>35114726000</v>
      </c>
      <c r="Y24" s="4" t="n">
        <f aca="false">IF(V24="","",ROUND(SUM(Q24:U24)-V24,0))</f>
        <v>0</v>
      </c>
      <c r="Z24" s="4" t="n">
        <v>51</v>
      </c>
      <c r="AA24" s="4" t="n">
        <v>58</v>
      </c>
      <c r="AB24" s="4" t="n">
        <v>60</v>
      </c>
      <c r="AC24" s="17" t="s">
        <v>770</v>
      </c>
    </row>
    <row r="25" customFormat="false" ht="15" hidden="false" customHeight="false" outlineLevel="0" collapsed="false">
      <c r="A25" s="4" t="s">
        <v>359</v>
      </c>
      <c r="B25" s="4" t="s">
        <v>771</v>
      </c>
      <c r="C25" s="4" t="s">
        <v>702</v>
      </c>
      <c r="D25" s="12" t="s">
        <v>703</v>
      </c>
      <c r="E25" s="4" t="s">
        <v>692</v>
      </c>
      <c r="F25" s="16" t="n">
        <v>4337668000</v>
      </c>
      <c r="G25" s="16" t="n">
        <v>37390000</v>
      </c>
      <c r="H25" s="16" t="n">
        <v>4375058000</v>
      </c>
      <c r="I25" s="16"/>
      <c r="J25" s="4" t="s">
        <v>698</v>
      </c>
      <c r="K25" s="16" t="n">
        <v>117731000</v>
      </c>
      <c r="L25" s="16" t="n">
        <v>1089000</v>
      </c>
      <c r="M25" s="16" t="n">
        <v>118820000</v>
      </c>
      <c r="N25" s="4" t="s">
        <v>772</v>
      </c>
      <c r="O25" s="16" t="n">
        <v>-3991426000</v>
      </c>
      <c r="P25" s="16" t="n">
        <v>-3394805000</v>
      </c>
      <c r="Q25" s="16" t="n">
        <v>58591000</v>
      </c>
      <c r="R25" s="16" t="n">
        <v>6616103000</v>
      </c>
      <c r="S25" s="16" t="n">
        <v>2928925000</v>
      </c>
      <c r="T25" s="16" t="n">
        <v>29238000</v>
      </c>
      <c r="U25" s="16" t="n">
        <v>90152000</v>
      </c>
      <c r="V25" s="16" t="n">
        <v>9723009000</v>
      </c>
      <c r="W25" s="16" t="n">
        <v>22709403000</v>
      </c>
      <c r="X25" s="16" t="n">
        <v>23549305000</v>
      </c>
      <c r="Y25" s="4" t="n">
        <f aca="false">IF(V25="","",ROUND(SUM(Q25:U25)-V25,0))</f>
        <v>0</v>
      </c>
      <c r="Z25" s="4" t="n">
        <v>35</v>
      </c>
      <c r="AA25" s="4" t="n">
        <v>40</v>
      </c>
      <c r="AB25" s="4" t="n">
        <v>42</v>
      </c>
      <c r="AC25" s="17" t="s">
        <v>773</v>
      </c>
    </row>
    <row r="26" customFormat="false" ht="15" hidden="false" customHeight="false" outlineLevel="0" collapsed="false">
      <c r="A26" s="4" t="s">
        <v>145</v>
      </c>
      <c r="B26" s="4" t="s">
        <v>774</v>
      </c>
      <c r="C26" s="4" t="s">
        <v>697</v>
      </c>
      <c r="D26" s="4" t="s">
        <v>691</v>
      </c>
      <c r="E26" s="4" t="s">
        <v>692</v>
      </c>
      <c r="F26" s="16" t="n">
        <v>8626947000</v>
      </c>
      <c r="G26" s="16" t="n">
        <v>47575000</v>
      </c>
      <c r="H26" s="16" t="n">
        <v>8674522000</v>
      </c>
      <c r="I26" s="16"/>
      <c r="J26" s="4" t="s">
        <v>775</v>
      </c>
      <c r="K26" s="16" t="n">
        <v>2244129000</v>
      </c>
      <c r="L26" s="16" t="n">
        <v>10276000</v>
      </c>
      <c r="M26" s="16" t="n">
        <v>2254405000</v>
      </c>
      <c r="N26" s="4" t="s">
        <v>776</v>
      </c>
      <c r="O26" s="16" t="n">
        <v>-1707373000</v>
      </c>
      <c r="P26" s="16" t="n">
        <v>-511392000</v>
      </c>
      <c r="Q26" s="16" t="n">
        <v>72379000</v>
      </c>
      <c r="R26" s="16" t="n">
        <v>2384740000</v>
      </c>
      <c r="S26" s="16" t="n">
        <v>976190000</v>
      </c>
      <c r="T26" s="16" t="n">
        <v>984761000</v>
      </c>
      <c r="U26" s="16" t="n">
        <v>5961073000</v>
      </c>
      <c r="V26" s="16" t="n">
        <v>10379143000</v>
      </c>
      <c r="W26" s="16" t="n">
        <v>32960973000</v>
      </c>
      <c r="X26" s="16" t="n">
        <v>31848774000</v>
      </c>
      <c r="Y26" s="4" t="n">
        <f aca="false">IF(V26="","",ROUND(SUM(Q26:U26)-V26,0))</f>
        <v>0</v>
      </c>
      <c r="Z26" s="4" t="n">
        <v>34</v>
      </c>
      <c r="AA26" s="4" t="n">
        <v>38</v>
      </c>
      <c r="AB26" s="4" t="n">
        <v>40</v>
      </c>
      <c r="AC26" s="17" t="s">
        <v>777</v>
      </c>
    </row>
    <row r="27" customFormat="false" ht="15" hidden="false" customHeight="false" outlineLevel="0" collapsed="false">
      <c r="A27" s="4" t="s">
        <v>148</v>
      </c>
      <c r="B27" s="4" t="s">
        <v>778</v>
      </c>
      <c r="C27" s="4" t="s">
        <v>697</v>
      </c>
      <c r="D27" s="4" t="s">
        <v>691</v>
      </c>
      <c r="E27" s="4" t="s">
        <v>692</v>
      </c>
      <c r="F27" s="16" t="n">
        <v>2280521000</v>
      </c>
      <c r="G27" s="16" t="n">
        <v>14116000</v>
      </c>
      <c r="H27" s="16" t="n">
        <v>2294637000</v>
      </c>
      <c r="I27" s="16" t="n">
        <v>65226000</v>
      </c>
      <c r="J27" s="4" t="s">
        <v>698</v>
      </c>
      <c r="K27" s="16" t="n">
        <v>44891000</v>
      </c>
      <c r="L27" s="16" t="n">
        <v>842000</v>
      </c>
      <c r="M27" s="16" t="n">
        <v>45733000</v>
      </c>
      <c r="N27" s="4" t="s">
        <v>779</v>
      </c>
      <c r="O27" s="16" t="n">
        <v>3207882000</v>
      </c>
      <c r="P27" s="16" t="n">
        <v>3232964000</v>
      </c>
      <c r="Q27" s="16" t="n">
        <v>10322000</v>
      </c>
      <c r="R27" s="16" t="n">
        <v>0</v>
      </c>
      <c r="S27" s="16" t="n">
        <v>1990037000</v>
      </c>
      <c r="T27" s="16" t="n">
        <v>46515000</v>
      </c>
      <c r="U27" s="16" t="n">
        <v>773134000</v>
      </c>
      <c r="V27" s="16" t="n">
        <v>2820008000</v>
      </c>
      <c r="W27" s="16" t="n">
        <v>3453804000</v>
      </c>
      <c r="X27" s="16" t="n">
        <v>2947803000</v>
      </c>
      <c r="Y27" s="4" t="n">
        <f aca="false">IF(V27="","",ROUND(SUM(Q27:U27)-V27,0))</f>
        <v>0</v>
      </c>
      <c r="Z27" s="4" t="n">
        <v>36</v>
      </c>
      <c r="AA27" s="4" t="n">
        <v>42</v>
      </c>
      <c r="AB27" s="4" t="n">
        <v>46</v>
      </c>
      <c r="AC27" s="17" t="s">
        <v>780</v>
      </c>
    </row>
    <row r="28" customFormat="false" ht="15" hidden="false" customHeight="false" outlineLevel="0" collapsed="false">
      <c r="A28" s="4" t="s">
        <v>151</v>
      </c>
      <c r="B28" s="4" t="s">
        <v>781</v>
      </c>
      <c r="C28" s="4" t="s">
        <v>697</v>
      </c>
      <c r="D28" s="4" t="s">
        <v>691</v>
      </c>
      <c r="E28" s="4" t="s">
        <v>692</v>
      </c>
      <c r="F28" s="16" t="n">
        <v>214963000</v>
      </c>
      <c r="G28" s="16" t="n">
        <v>0</v>
      </c>
      <c r="H28" s="16" t="n">
        <v>214963000</v>
      </c>
      <c r="I28" s="16" t="n">
        <v>155718000</v>
      </c>
      <c r="J28" s="4" t="s">
        <v>698</v>
      </c>
      <c r="K28" s="16" t="n">
        <v>30919000</v>
      </c>
      <c r="L28" s="16" t="n">
        <v>0</v>
      </c>
      <c r="M28" s="16" t="n">
        <v>30919000</v>
      </c>
      <c r="N28" s="4" t="s">
        <v>782</v>
      </c>
      <c r="O28" s="16" t="n">
        <v>3537937000</v>
      </c>
      <c r="P28" s="16" t="n">
        <v>3599883000</v>
      </c>
      <c r="Q28" s="16" t="n">
        <v>2645000</v>
      </c>
      <c r="R28" s="16" t="n">
        <v>54744000</v>
      </c>
      <c r="S28" s="16" t="n">
        <v>2545164000</v>
      </c>
      <c r="T28" s="16" t="n">
        <v>442000</v>
      </c>
      <c r="U28" s="16" t="n">
        <v>277171000</v>
      </c>
      <c r="V28" s="16" t="n">
        <v>2880166000</v>
      </c>
      <c r="W28" s="16" t="n">
        <v>6308910000</v>
      </c>
      <c r="X28" s="16" t="n">
        <v>7776942000</v>
      </c>
      <c r="Y28" s="4" t="n">
        <f aca="false">IF(V28="","",ROUND(SUM(Q28:U28)-V28,0))</f>
        <v>0</v>
      </c>
      <c r="Z28" s="4" t="n">
        <v>35</v>
      </c>
      <c r="AA28" s="4" t="n">
        <v>38</v>
      </c>
      <c r="AB28" s="4" t="n">
        <v>40</v>
      </c>
      <c r="AC28" s="17" t="s">
        <v>783</v>
      </c>
    </row>
    <row r="29" customFormat="false" ht="15" hidden="false" customHeight="false" outlineLevel="0" collapsed="false">
      <c r="A29" s="4" t="s">
        <v>377</v>
      </c>
      <c r="B29" s="4" t="s">
        <v>784</v>
      </c>
      <c r="C29" s="4" t="s">
        <v>702</v>
      </c>
      <c r="D29" s="12" t="s">
        <v>703</v>
      </c>
      <c r="E29" s="4" t="s">
        <v>785</v>
      </c>
      <c r="F29" s="16" t="n">
        <v>2700832000</v>
      </c>
      <c r="G29" s="16" t="n">
        <v>49968000</v>
      </c>
      <c r="H29" s="16" t="n">
        <v>2750800000</v>
      </c>
      <c r="I29" s="16"/>
      <c r="J29" s="4" t="s">
        <v>698</v>
      </c>
      <c r="K29" s="16" t="n">
        <v>826924000</v>
      </c>
      <c r="L29" s="16" t="n">
        <v>16185000</v>
      </c>
      <c r="M29" s="16" t="n">
        <v>843109000</v>
      </c>
      <c r="N29" s="4" t="s">
        <v>786</v>
      </c>
      <c r="O29" s="16" t="n">
        <v>2042533000</v>
      </c>
      <c r="P29" s="16" t="n">
        <v>2103173000</v>
      </c>
      <c r="Q29" s="16" t="n">
        <v>91230856</v>
      </c>
      <c r="R29" s="16" t="n">
        <v>178144375</v>
      </c>
      <c r="S29" s="16" t="n">
        <v>4465304781</v>
      </c>
      <c r="T29" s="16"/>
      <c r="U29" s="16" t="n">
        <v>-674753420</v>
      </c>
      <c r="V29" s="16" t="n">
        <v>4059926592</v>
      </c>
      <c r="W29" s="16" t="n">
        <v>15249359213</v>
      </c>
      <c r="X29" s="16" t="n">
        <v>13303262591</v>
      </c>
      <c r="Y29" s="4" t="n">
        <f aca="false">IF(V29="","",ROUND(SUM(Q29:U29)-V29,0))</f>
        <v>0</v>
      </c>
      <c r="Z29" s="4" t="n">
        <v>35</v>
      </c>
      <c r="AA29" s="4" t="n">
        <v>39</v>
      </c>
      <c r="AB29" s="4" t="n">
        <v>41</v>
      </c>
      <c r="AC29" s="17" t="s">
        <v>787</v>
      </c>
    </row>
    <row r="30" customFormat="false" ht="15" hidden="false" customHeight="false" outlineLevel="0" collapsed="false">
      <c r="A30" s="4" t="s">
        <v>156</v>
      </c>
      <c r="B30" s="4" t="s">
        <v>788</v>
      </c>
      <c r="C30" s="4" t="s">
        <v>697</v>
      </c>
      <c r="D30" s="4" t="s">
        <v>691</v>
      </c>
      <c r="E30" s="4" t="s">
        <v>692</v>
      </c>
      <c r="F30" s="16" t="n">
        <v>1026620000</v>
      </c>
      <c r="G30" s="16" t="n">
        <v>46997000</v>
      </c>
      <c r="H30" s="16" t="n">
        <v>1073617000</v>
      </c>
      <c r="I30" s="16"/>
      <c r="J30" s="4" t="s">
        <v>698</v>
      </c>
      <c r="K30" s="16" t="n">
        <v>1305918000</v>
      </c>
      <c r="L30" s="16" t="n">
        <v>63962000</v>
      </c>
      <c r="M30" s="16" t="n">
        <v>1369880000</v>
      </c>
      <c r="N30" s="4" t="s">
        <v>789</v>
      </c>
      <c r="O30" s="16" t="n">
        <v>-2306908000</v>
      </c>
      <c r="P30" s="16" t="n">
        <v>-2276412000</v>
      </c>
      <c r="Q30" s="16" t="n">
        <v>27213000</v>
      </c>
      <c r="R30" s="16" t="n">
        <v>976982000</v>
      </c>
      <c r="S30" s="16" t="n">
        <v>83912000</v>
      </c>
      <c r="T30" s="16" t="n">
        <v>281407000</v>
      </c>
      <c r="U30" s="16" t="n">
        <v>225208000</v>
      </c>
      <c r="V30" s="16" t="n">
        <v>1594722000</v>
      </c>
      <c r="W30" s="16" t="n">
        <v>6270466000</v>
      </c>
      <c r="X30" s="16" t="n">
        <v>6764492000</v>
      </c>
      <c r="Y30" s="4" t="n">
        <f aca="false">IF(V30="","",ROUND(SUM(Q30:U30)-V30,0))</f>
        <v>0</v>
      </c>
      <c r="Z30" s="4" t="n">
        <v>37</v>
      </c>
      <c r="AA30" s="4" t="n">
        <v>41</v>
      </c>
      <c r="AB30" s="4" t="n">
        <v>43</v>
      </c>
      <c r="AC30" s="17" t="s">
        <v>790</v>
      </c>
    </row>
    <row r="31" customFormat="false" ht="15" hidden="false" customHeight="false" outlineLevel="0" collapsed="false">
      <c r="A31" s="4" t="s">
        <v>159</v>
      </c>
      <c r="B31" s="4" t="s">
        <v>791</v>
      </c>
      <c r="C31" s="4" t="s">
        <v>697</v>
      </c>
      <c r="D31" s="4" t="s">
        <v>691</v>
      </c>
      <c r="E31" s="4" t="s">
        <v>792</v>
      </c>
      <c r="F31" s="16" t="n">
        <v>77460398549</v>
      </c>
      <c r="G31" s="16" t="n">
        <v>0</v>
      </c>
      <c r="H31" s="16" t="n">
        <v>77460398549</v>
      </c>
      <c r="I31" s="16" t="n">
        <v>3392969</v>
      </c>
      <c r="J31" s="4" t="s">
        <v>698</v>
      </c>
      <c r="K31" s="16" t="n">
        <v>86276107370</v>
      </c>
      <c r="L31" s="16" t="n">
        <v>0</v>
      </c>
      <c r="M31" s="16" t="n">
        <v>86276107370</v>
      </c>
      <c r="N31" s="4" t="s">
        <v>793</v>
      </c>
      <c r="O31" s="16" t="n">
        <v>-174102507687</v>
      </c>
      <c r="P31" s="16" t="n">
        <v>-174102507687</v>
      </c>
      <c r="Q31" s="16" t="n">
        <v>20416073</v>
      </c>
      <c r="R31" s="16" t="n">
        <v>2681944214</v>
      </c>
      <c r="S31" s="16" t="n">
        <v>11052611951</v>
      </c>
      <c r="T31" s="16"/>
      <c r="U31" s="16" t="n">
        <v>8625618440</v>
      </c>
      <c r="V31" s="16" t="n">
        <v>22380590678</v>
      </c>
      <c r="W31" s="16" t="n">
        <v>60979024211</v>
      </c>
      <c r="X31" s="16" t="n">
        <v>59603886014</v>
      </c>
      <c r="Y31" s="4" t="n">
        <f aca="false">IF(V31="","",ROUND(SUM(Q31:U31)-V31,0))</f>
        <v>0</v>
      </c>
      <c r="Z31" s="4" t="n">
        <v>45</v>
      </c>
      <c r="AA31" s="4" t="n">
        <v>48</v>
      </c>
      <c r="AB31" s="4" t="n">
        <v>50</v>
      </c>
      <c r="AC31" s="17" t="s">
        <v>794</v>
      </c>
    </row>
    <row r="32" customFormat="false" ht="15" hidden="false" customHeight="false" outlineLevel="0" collapsed="false">
      <c r="A32" s="4" t="s">
        <v>161</v>
      </c>
      <c r="B32" s="4" t="s">
        <v>795</v>
      </c>
      <c r="C32" s="4" t="s">
        <v>697</v>
      </c>
      <c r="D32" s="4" t="s">
        <v>691</v>
      </c>
      <c r="E32" s="4" t="s">
        <v>692</v>
      </c>
      <c r="F32" s="16" t="n">
        <v>4627961000</v>
      </c>
      <c r="G32" s="16" t="n">
        <v>2353228000</v>
      </c>
      <c r="H32" s="16" t="n">
        <v>6981189000</v>
      </c>
      <c r="I32" s="16" t="n">
        <v>32300000</v>
      </c>
      <c r="J32" s="4" t="s">
        <v>698</v>
      </c>
      <c r="K32" s="16" t="n">
        <v>424872000</v>
      </c>
      <c r="L32" s="16" t="n">
        <v>335996000</v>
      </c>
      <c r="M32" s="16" t="n">
        <v>760868000</v>
      </c>
      <c r="N32" s="4" t="s">
        <v>796</v>
      </c>
      <c r="O32" s="16" t="n">
        <v>-3414012000</v>
      </c>
      <c r="P32" s="16" t="n">
        <v>-4132533000</v>
      </c>
      <c r="Q32" s="16" t="n">
        <v>201052000</v>
      </c>
      <c r="R32" s="16" t="n">
        <v>20263959000</v>
      </c>
      <c r="S32" s="16" t="n">
        <v>145700000</v>
      </c>
      <c r="T32" s="16" t="n">
        <v>234252000</v>
      </c>
      <c r="U32" s="16" t="n">
        <v>1003543000</v>
      </c>
      <c r="V32" s="16" t="n">
        <v>21848506000</v>
      </c>
      <c r="W32" s="16" t="n">
        <v>31724478000</v>
      </c>
      <c r="X32" s="16" t="n">
        <v>24500855000</v>
      </c>
      <c r="Y32" s="4" t="n">
        <f aca="false">IF(V32="","",ROUND(SUM(Q32:U32)-V32,0))</f>
        <v>0</v>
      </c>
      <c r="Z32" s="4" t="n">
        <v>38</v>
      </c>
      <c r="AA32" s="4" t="n">
        <v>41</v>
      </c>
      <c r="AB32" s="4" t="n">
        <v>44</v>
      </c>
      <c r="AC32" s="17" t="s">
        <v>797</v>
      </c>
    </row>
    <row r="33" customFormat="false" ht="15" hidden="false" customHeight="false" outlineLevel="0" collapsed="false">
      <c r="A33" s="4" t="s">
        <v>394</v>
      </c>
      <c r="B33" s="4" t="s">
        <v>798</v>
      </c>
      <c r="C33" s="4" t="s">
        <v>373</v>
      </c>
      <c r="D33" s="4" t="s">
        <v>691</v>
      </c>
      <c r="E33" s="4" t="s">
        <v>799</v>
      </c>
      <c r="F33" s="16" t="n">
        <v>6516000000</v>
      </c>
      <c r="G33" s="16" t="n">
        <v>1535000000</v>
      </c>
      <c r="H33" s="16" t="n">
        <v>8051000000</v>
      </c>
      <c r="I33" s="16"/>
      <c r="J33" s="4" t="s">
        <v>698</v>
      </c>
      <c r="K33" s="16" t="n">
        <v>48840000000</v>
      </c>
      <c r="L33" s="16" t="n">
        <v>13482000000</v>
      </c>
      <c r="M33" s="16" t="n">
        <v>62322000000</v>
      </c>
      <c r="N33" s="4" t="s">
        <v>710</v>
      </c>
      <c r="O33" s="16" t="n">
        <v>-16307000000</v>
      </c>
      <c r="P33" s="16" t="n">
        <v>-31333000000</v>
      </c>
      <c r="Q33" s="16"/>
      <c r="R33" s="16" t="n">
        <v>283000000</v>
      </c>
      <c r="S33" s="16" t="n">
        <v>51745000000</v>
      </c>
      <c r="T33" s="16" t="n">
        <v>7969000000</v>
      </c>
      <c r="U33" s="16" t="n">
        <v>6000000</v>
      </c>
      <c r="V33" s="16" t="n">
        <v>60003000000</v>
      </c>
      <c r="W33" s="16" t="n">
        <v>100555000000</v>
      </c>
      <c r="X33" s="16" t="n">
        <v>129020000000</v>
      </c>
      <c r="Y33" s="4" t="n">
        <f aca="false">IF(V33="","",ROUND(SUM(Q33:U33)-V33,0))</f>
        <v>0</v>
      </c>
      <c r="Z33" s="4" t="n">
        <v>40</v>
      </c>
      <c r="AA33" s="4" t="n">
        <v>42</v>
      </c>
      <c r="AB33" s="4" t="n">
        <v>44</v>
      </c>
      <c r="AC33" s="17" t="s">
        <v>800</v>
      </c>
    </row>
    <row r="34" customFormat="false" ht="15" hidden="false" customHeight="false" outlineLevel="0" collapsed="false">
      <c r="A34" s="4" t="s">
        <v>398</v>
      </c>
      <c r="B34" s="4" t="s">
        <v>801</v>
      </c>
      <c r="C34" s="4" t="s">
        <v>697</v>
      </c>
      <c r="D34" s="4" t="s">
        <v>691</v>
      </c>
      <c r="E34" s="4" t="s">
        <v>692</v>
      </c>
      <c r="F34" s="16" t="n">
        <v>3799342000</v>
      </c>
      <c r="G34" s="16" t="n">
        <v>53831000</v>
      </c>
      <c r="H34" s="16" t="n">
        <v>3853173000</v>
      </c>
      <c r="I34" s="16" t="n">
        <v>41734000</v>
      </c>
      <c r="J34" s="4" t="s">
        <v>802</v>
      </c>
      <c r="K34" s="16" t="n">
        <v>6743758000</v>
      </c>
      <c r="L34" s="16" t="n">
        <v>108901000</v>
      </c>
      <c r="M34" s="16" t="n">
        <v>6852659000</v>
      </c>
      <c r="N34" s="4" t="s">
        <v>742</v>
      </c>
      <c r="O34" s="16" t="n">
        <v>16460135000</v>
      </c>
      <c r="P34" s="16" t="n">
        <v>24673241000</v>
      </c>
      <c r="Q34" s="16" t="n">
        <v>106443000</v>
      </c>
      <c r="R34" s="16" t="n">
        <v>344448000</v>
      </c>
      <c r="S34" s="16" t="n">
        <v>14957903000</v>
      </c>
      <c r="T34" s="16" t="n">
        <v>2451712000</v>
      </c>
      <c r="U34" s="16" t="n">
        <v>3258321000</v>
      </c>
      <c r="V34" s="16" t="n">
        <v>21118827000</v>
      </c>
      <c r="W34" s="16" t="n">
        <v>75416082000</v>
      </c>
      <c r="X34" s="16" t="n">
        <v>74597628000</v>
      </c>
      <c r="Y34" s="4" t="n">
        <f aca="false">IF(V34="","",ROUND(SUM(Q34:U34)-V34,0))</f>
        <v>0</v>
      </c>
      <c r="Z34" s="4" t="n">
        <v>54</v>
      </c>
      <c r="AA34" s="4" t="n">
        <v>60</v>
      </c>
      <c r="AB34" s="4" t="n">
        <v>62</v>
      </c>
      <c r="AC34" s="17" t="s">
        <v>803</v>
      </c>
    </row>
    <row r="35" customFormat="false" ht="15" hidden="false" customHeight="false" outlineLevel="0" collapsed="false">
      <c r="A35" s="4" t="s">
        <v>169</v>
      </c>
      <c r="B35" s="4" t="s">
        <v>804</v>
      </c>
      <c r="C35" s="4" t="s">
        <v>697</v>
      </c>
      <c r="D35" s="4" t="s">
        <v>691</v>
      </c>
      <c r="E35" s="4" t="s">
        <v>792</v>
      </c>
      <c r="F35" s="16" t="n">
        <v>793127758</v>
      </c>
      <c r="G35" s="16" t="n">
        <v>234896990</v>
      </c>
      <c r="H35" s="16" t="n">
        <v>1028024748</v>
      </c>
      <c r="I35" s="16" t="n">
        <v>12528532</v>
      </c>
      <c r="J35" s="4" t="s">
        <v>698</v>
      </c>
      <c r="K35" s="16" t="n">
        <v>34130002</v>
      </c>
      <c r="L35" s="16" t="n">
        <v>10417075</v>
      </c>
      <c r="M35" s="16" t="n">
        <v>44547077</v>
      </c>
      <c r="N35" s="4" t="s">
        <v>796</v>
      </c>
      <c r="O35" s="16" t="n">
        <v>17253981676</v>
      </c>
      <c r="P35" s="16" t="n">
        <v>20501786666</v>
      </c>
      <c r="Q35" s="16" t="n">
        <v>13160452</v>
      </c>
      <c r="R35" s="16"/>
      <c r="S35" s="16" t="n">
        <v>1341819536</v>
      </c>
      <c r="T35" s="16"/>
      <c r="U35" s="16" t="n">
        <v>14629600567</v>
      </c>
      <c r="V35" s="16" t="n">
        <v>15984580555</v>
      </c>
      <c r="W35" s="16" t="n">
        <v>4510201793</v>
      </c>
      <c r="X35" s="16" t="n">
        <v>2598549548</v>
      </c>
      <c r="Y35" s="4" t="n">
        <f aca="false">IF(V35="","",ROUND(SUM(Q35:U35)-V35,0))</f>
        <v>0</v>
      </c>
      <c r="Z35" s="4" t="n">
        <v>40</v>
      </c>
      <c r="AA35" s="4" t="n">
        <v>45</v>
      </c>
      <c r="AB35" s="4" t="n">
        <v>47</v>
      </c>
      <c r="AC35" s="17" t="s">
        <v>805</v>
      </c>
    </row>
    <row r="36" customFormat="false" ht="15" hidden="false" customHeight="false" outlineLevel="0" collapsed="false">
      <c r="A36" s="4" t="s">
        <v>172</v>
      </c>
      <c r="B36" s="4" t="s">
        <v>806</v>
      </c>
      <c r="C36" s="4" t="s">
        <v>697</v>
      </c>
      <c r="D36" s="4" t="s">
        <v>691</v>
      </c>
      <c r="E36" s="4" t="s">
        <v>692</v>
      </c>
      <c r="F36" s="16" t="n">
        <v>5154573000</v>
      </c>
      <c r="G36" s="16" t="n">
        <v>331154000</v>
      </c>
      <c r="H36" s="16" t="n">
        <v>5485727000</v>
      </c>
      <c r="I36" s="16"/>
      <c r="J36" s="4" t="s">
        <v>807</v>
      </c>
      <c r="K36" s="16" t="n">
        <v>117969000</v>
      </c>
      <c r="L36" s="16" t="n">
        <v>0</v>
      </c>
      <c r="M36" s="16" t="n">
        <v>117969000</v>
      </c>
      <c r="N36" s="4" t="s">
        <v>796</v>
      </c>
      <c r="O36" s="16" t="n">
        <v>60096000</v>
      </c>
      <c r="P36" s="16" t="n">
        <v>409676000</v>
      </c>
      <c r="Q36" s="16" t="n">
        <v>60281000</v>
      </c>
      <c r="R36" s="16" t="n">
        <v>1619331000</v>
      </c>
      <c r="S36" s="16" t="n">
        <v>912899000</v>
      </c>
      <c r="T36" s="16" t="n">
        <v>10952817000</v>
      </c>
      <c r="U36" s="16" t="n">
        <v>3608614000</v>
      </c>
      <c r="V36" s="16" t="n">
        <v>17153942000</v>
      </c>
      <c r="W36" s="16" t="n">
        <v>49343227000</v>
      </c>
      <c r="X36" s="16" t="n">
        <v>49447475000</v>
      </c>
      <c r="Y36" s="4" t="n">
        <f aca="false">IF(V36="","",ROUND(SUM(Q36:U36)-V36,0))</f>
        <v>0</v>
      </c>
      <c r="Z36" s="4" t="n">
        <v>42</v>
      </c>
      <c r="AA36" s="4" t="n">
        <v>46</v>
      </c>
      <c r="AB36" s="4" t="n">
        <v>50</v>
      </c>
      <c r="AC36" s="17" t="s">
        <v>808</v>
      </c>
    </row>
    <row r="37" customFormat="false" ht="15" hidden="false" customHeight="false" outlineLevel="0" collapsed="false">
      <c r="A37" s="4" t="s">
        <v>411</v>
      </c>
      <c r="B37" s="4" t="s">
        <v>809</v>
      </c>
      <c r="C37" s="4" t="s">
        <v>702</v>
      </c>
      <c r="D37" s="12" t="s">
        <v>703</v>
      </c>
      <c r="E37" s="4" t="s">
        <v>692</v>
      </c>
      <c r="F37" s="16" t="n">
        <v>747658000</v>
      </c>
      <c r="G37" s="16" t="n">
        <v>1408000</v>
      </c>
      <c r="H37" s="16" t="n">
        <v>749066000</v>
      </c>
      <c r="I37" s="16" t="n">
        <v>164000</v>
      </c>
      <c r="J37" s="4" t="s">
        <v>698</v>
      </c>
      <c r="K37" s="16" t="n">
        <v>216580000</v>
      </c>
      <c r="L37" s="16" t="n">
        <v>348000</v>
      </c>
      <c r="M37" s="16" t="n">
        <v>216928000</v>
      </c>
      <c r="N37" s="4" t="s">
        <v>810</v>
      </c>
      <c r="O37" s="16" t="n">
        <v>10205570000</v>
      </c>
      <c r="P37" s="16" t="n">
        <v>10983909000</v>
      </c>
      <c r="Q37" s="16" t="n">
        <v>100920000</v>
      </c>
      <c r="R37" s="16" t="n">
        <v>2945247000</v>
      </c>
      <c r="S37" s="16" t="n">
        <v>10135919000</v>
      </c>
      <c r="T37" s="16"/>
      <c r="U37" s="16" t="n">
        <v>341336000</v>
      </c>
      <c r="V37" s="16" t="n">
        <v>13523422000</v>
      </c>
      <c r="W37" s="16" t="n">
        <v>30604464000</v>
      </c>
      <c r="X37" s="16" t="n">
        <v>30421436000</v>
      </c>
      <c r="Y37" s="4" t="n">
        <f aca="false">IF(V37="","",ROUND(SUM(Q37:U37)-V37,0))</f>
        <v>0</v>
      </c>
      <c r="Z37" s="4" t="n">
        <v>56</v>
      </c>
      <c r="AA37" s="4" t="n">
        <v>61</v>
      </c>
      <c r="AB37" s="4" t="n">
        <v>63</v>
      </c>
      <c r="AC37" s="17" t="s">
        <v>811</v>
      </c>
    </row>
    <row r="38" customFormat="false" ht="15" hidden="false" customHeight="false" outlineLevel="0" collapsed="false">
      <c r="A38" s="4" t="s">
        <v>177</v>
      </c>
      <c r="B38" s="4" t="s">
        <v>812</v>
      </c>
      <c r="C38" s="4" t="s">
        <v>697</v>
      </c>
      <c r="D38" s="4" t="s">
        <v>691</v>
      </c>
      <c r="E38" s="4" t="s">
        <v>692</v>
      </c>
      <c r="F38" s="16" t="n">
        <v>5418495000</v>
      </c>
      <c r="G38" s="16" t="n">
        <v>576347000</v>
      </c>
      <c r="H38" s="16" t="n">
        <v>5994842000</v>
      </c>
      <c r="I38" s="16"/>
      <c r="J38" s="4" t="s">
        <v>698</v>
      </c>
      <c r="K38" s="16" t="n">
        <v>87382000</v>
      </c>
      <c r="L38" s="16" t="n">
        <v>9887000</v>
      </c>
      <c r="M38" s="16" t="n">
        <v>97269000</v>
      </c>
      <c r="N38" s="4" t="s">
        <v>782</v>
      </c>
      <c r="O38" s="16" t="n">
        <v>283755000</v>
      </c>
      <c r="P38" s="16" t="n">
        <v>9330902000</v>
      </c>
      <c r="Q38" s="16" t="n">
        <v>95119000</v>
      </c>
      <c r="R38" s="16" t="n">
        <v>1423798000</v>
      </c>
      <c r="S38" s="16" t="n">
        <v>2018557000</v>
      </c>
      <c r="T38" s="16"/>
      <c r="U38" s="16" t="n">
        <v>1653629000</v>
      </c>
      <c r="V38" s="16" t="n">
        <v>5191103000</v>
      </c>
      <c r="W38" s="16" t="n">
        <v>17291987000</v>
      </c>
      <c r="X38" s="16" t="n">
        <v>17774745000</v>
      </c>
      <c r="Y38" s="4" t="n">
        <f aca="false">IF(V38="","",ROUND(SUM(Q38:U38)-V38,0))</f>
        <v>0</v>
      </c>
      <c r="Z38" s="4" t="n">
        <v>42</v>
      </c>
      <c r="AA38" s="4" t="n">
        <v>45</v>
      </c>
      <c r="AB38" s="4" t="n">
        <v>49</v>
      </c>
      <c r="AC38" s="17" t="s">
        <v>813</v>
      </c>
    </row>
    <row r="39" customFormat="false" ht="15" hidden="false" customHeight="false" outlineLevel="0" collapsed="false">
      <c r="A39" s="4" t="s">
        <v>179</v>
      </c>
      <c r="B39" s="4" t="s">
        <v>814</v>
      </c>
      <c r="C39" s="4" t="s">
        <v>697</v>
      </c>
      <c r="D39" s="4" t="s">
        <v>691</v>
      </c>
      <c r="E39" s="4" t="s">
        <v>692</v>
      </c>
      <c r="F39" s="16" t="n">
        <v>16636157000</v>
      </c>
      <c r="G39" s="16" t="n">
        <v>828919000</v>
      </c>
      <c r="H39" s="16" t="n">
        <v>17465076000</v>
      </c>
      <c r="I39" s="16"/>
      <c r="J39" s="4" t="s">
        <v>698</v>
      </c>
      <c r="K39" s="16" t="n">
        <v>13589381000</v>
      </c>
      <c r="L39" s="16" t="n">
        <v>496697000</v>
      </c>
      <c r="M39" s="16" t="n">
        <v>14086078000</v>
      </c>
      <c r="N39" s="4" t="s">
        <v>815</v>
      </c>
      <c r="O39" s="16" t="n">
        <v>-15150089000</v>
      </c>
      <c r="P39" s="16" t="n">
        <v>-17733304000</v>
      </c>
      <c r="Q39" s="16" t="n">
        <v>26252000</v>
      </c>
      <c r="R39" s="16" t="n">
        <v>146239000</v>
      </c>
      <c r="S39" s="16" t="n">
        <v>11472830000</v>
      </c>
      <c r="T39" s="16"/>
      <c r="U39" s="16" t="n">
        <v>4315609000</v>
      </c>
      <c r="V39" s="16" t="n">
        <v>15960930000</v>
      </c>
      <c r="W39" s="16" t="n">
        <v>92414817000</v>
      </c>
      <c r="X39" s="16" t="n">
        <v>94758255000</v>
      </c>
      <c r="Y39" s="4" t="n">
        <f aca="false">IF(V39="","",ROUND(SUM(Q39:U39)-V39,0))</f>
        <v>0</v>
      </c>
      <c r="Z39" s="4" t="n">
        <v>53</v>
      </c>
      <c r="AA39" s="4" t="n">
        <v>56</v>
      </c>
      <c r="AB39" s="4" t="n">
        <v>60</v>
      </c>
      <c r="AC39" s="17" t="s">
        <v>816</v>
      </c>
    </row>
    <row r="40" customFormat="false" ht="15" hidden="false" customHeight="false" outlineLevel="0" collapsed="false">
      <c r="A40" s="4" t="s">
        <v>181</v>
      </c>
      <c r="B40" s="4" t="s">
        <v>817</v>
      </c>
      <c r="C40" s="4" t="s">
        <v>697</v>
      </c>
      <c r="D40" s="4" t="s">
        <v>691</v>
      </c>
      <c r="E40" s="4" t="s">
        <v>692</v>
      </c>
      <c r="F40" s="16" t="n">
        <v>2959446000</v>
      </c>
      <c r="G40" s="16" t="n">
        <v>17838000</v>
      </c>
      <c r="H40" s="16" t="n">
        <v>2977284000</v>
      </c>
      <c r="I40" s="16" t="n">
        <v>8186000</v>
      </c>
      <c r="J40" s="4" t="s">
        <v>698</v>
      </c>
      <c r="K40" s="16" t="n">
        <v>125768000</v>
      </c>
      <c r="L40" s="16" t="n">
        <v>1274000</v>
      </c>
      <c r="M40" s="16" t="n">
        <v>127042000</v>
      </c>
      <c r="N40" s="4" t="s">
        <v>742</v>
      </c>
      <c r="O40" s="16" t="n">
        <v>-3974312000</v>
      </c>
      <c r="P40" s="16" t="n">
        <v>-3985807000</v>
      </c>
      <c r="Q40" s="16" t="n">
        <v>181505000</v>
      </c>
      <c r="R40" s="16" t="n">
        <v>409550000</v>
      </c>
      <c r="S40" s="16" t="n">
        <v>19106000</v>
      </c>
      <c r="T40" s="16" t="n">
        <v>274024000</v>
      </c>
      <c r="U40" s="16" t="n">
        <v>192342000</v>
      </c>
      <c r="V40" s="16" t="n">
        <v>1076527000</v>
      </c>
      <c r="W40" s="16" t="n">
        <v>10095792000</v>
      </c>
      <c r="X40" s="16" t="n">
        <v>10523009000</v>
      </c>
      <c r="Y40" s="4" t="n">
        <f aca="false">IF(V40="","",ROUND(SUM(Q40:U40)-V40,0))</f>
        <v>0</v>
      </c>
      <c r="Z40" s="4" t="n">
        <v>48</v>
      </c>
      <c r="AA40" s="4" t="n">
        <v>50</v>
      </c>
      <c r="AB40" s="4" t="n">
        <v>52</v>
      </c>
      <c r="AC40" s="17" t="s">
        <v>818</v>
      </c>
    </row>
    <row r="41" customFormat="false" ht="15" hidden="false" customHeight="false" outlineLevel="0" collapsed="false">
      <c r="A41" s="4" t="s">
        <v>183</v>
      </c>
      <c r="B41" s="4" t="s">
        <v>819</v>
      </c>
      <c r="C41" s="4" t="s">
        <v>697</v>
      </c>
      <c r="D41" s="4" t="s">
        <v>691</v>
      </c>
      <c r="E41" s="4" t="s">
        <v>692</v>
      </c>
      <c r="F41" s="16" t="n">
        <v>4112446000</v>
      </c>
      <c r="G41" s="16" t="n">
        <v>24082000</v>
      </c>
      <c r="H41" s="16" t="n">
        <v>4136528000</v>
      </c>
      <c r="I41" s="16"/>
      <c r="J41" s="4" t="s">
        <v>820</v>
      </c>
      <c r="K41" s="16" t="n">
        <v>3313834000</v>
      </c>
      <c r="L41" s="16" t="n">
        <v>20604000</v>
      </c>
      <c r="M41" s="16" t="n">
        <v>3334438000</v>
      </c>
      <c r="N41" s="4" t="s">
        <v>821</v>
      </c>
      <c r="O41" s="16" t="n">
        <v>3340596000</v>
      </c>
      <c r="P41" s="16" t="n">
        <v>3347539000</v>
      </c>
      <c r="Q41" s="16" t="n">
        <v>67378000</v>
      </c>
      <c r="R41" s="16" t="n">
        <v>1284909000</v>
      </c>
      <c r="S41" s="16" t="n">
        <v>1117281000</v>
      </c>
      <c r="T41" s="16" t="n">
        <v>3018180000</v>
      </c>
      <c r="U41" s="16" t="n">
        <v>3466215000</v>
      </c>
      <c r="V41" s="16" t="n">
        <v>8953963000</v>
      </c>
      <c r="W41" s="16" t="n">
        <v>20731521000</v>
      </c>
      <c r="X41" s="16" t="n">
        <v>20323239000</v>
      </c>
      <c r="Y41" s="4" t="n">
        <f aca="false">IF(V41="","",ROUND(SUM(Q41:U41)-V41,0))</f>
        <v>0</v>
      </c>
      <c r="Z41" s="4" t="n">
        <v>41</v>
      </c>
      <c r="AA41" s="4" t="n">
        <v>44</v>
      </c>
      <c r="AB41" s="4" t="n">
        <v>48</v>
      </c>
      <c r="AC41" s="17" t="s">
        <v>822</v>
      </c>
    </row>
    <row r="42" customFormat="false" ht="15" hidden="false" customHeight="false" outlineLevel="0" collapsed="false">
      <c r="A42" s="4" t="s">
        <v>430</v>
      </c>
      <c r="B42" s="4" t="s">
        <v>823</v>
      </c>
      <c r="C42" s="4" t="s">
        <v>697</v>
      </c>
      <c r="D42" s="4" t="s">
        <v>691</v>
      </c>
      <c r="E42" s="4" t="s">
        <v>692</v>
      </c>
      <c r="F42" s="16"/>
      <c r="G42" s="16"/>
      <c r="H42" s="16"/>
      <c r="I42" s="16" t="n">
        <v>877000</v>
      </c>
      <c r="J42" s="4" t="s">
        <v>824</v>
      </c>
      <c r="K42" s="16"/>
      <c r="L42" s="16"/>
      <c r="M42" s="16"/>
      <c r="N42" s="4" t="s">
        <v>825</v>
      </c>
      <c r="O42" s="16" t="n">
        <v>1718814000</v>
      </c>
      <c r="P42" s="16" t="n">
        <v>2698929000</v>
      </c>
      <c r="Q42" s="16" t="n">
        <v>4964000</v>
      </c>
      <c r="R42" s="16"/>
      <c r="S42" s="16"/>
      <c r="T42" s="16" t="n">
        <v>942031000</v>
      </c>
      <c r="U42" s="16" t="n">
        <v>716167000</v>
      </c>
      <c r="V42" s="16" t="n">
        <v>1663162000</v>
      </c>
      <c r="W42" s="16" t="n">
        <v>2423413000</v>
      </c>
      <c r="X42" s="16" t="n">
        <v>2599721000</v>
      </c>
      <c r="Y42" s="4" t="n">
        <f aca="false">IF(V42="","",ROUND(SUM(Q42:U42)-V42,0))</f>
        <v>0</v>
      </c>
      <c r="Z42" s="4" t="n">
        <v>46</v>
      </c>
      <c r="AA42" s="4" t="n">
        <v>50</v>
      </c>
      <c r="AB42" s="4" t="n">
        <v>52</v>
      </c>
      <c r="AC42" s="17" t="s">
        <v>826</v>
      </c>
    </row>
    <row r="43" customFormat="false" ht="15" hidden="false" customHeight="false" outlineLevel="0" collapsed="false">
      <c r="A43" s="4" t="s">
        <v>188</v>
      </c>
      <c r="B43" s="4" t="s">
        <v>827</v>
      </c>
      <c r="C43" s="4" t="s">
        <v>697</v>
      </c>
      <c r="D43" s="4" t="s">
        <v>691</v>
      </c>
      <c r="E43" s="4" t="s">
        <v>692</v>
      </c>
      <c r="F43" s="16" t="n">
        <v>367068000</v>
      </c>
      <c r="G43" s="16"/>
      <c r="H43" s="16" t="n">
        <v>367068000</v>
      </c>
      <c r="I43" s="16"/>
      <c r="J43" s="4" t="s">
        <v>828</v>
      </c>
      <c r="K43" s="16" t="n">
        <v>717503000</v>
      </c>
      <c r="L43" s="16"/>
      <c r="M43" s="16" t="n">
        <v>717503000</v>
      </c>
      <c r="N43" s="4" t="s">
        <v>829</v>
      </c>
      <c r="O43" s="16" t="n">
        <v>19631654000</v>
      </c>
      <c r="P43" s="16" t="n">
        <v>23535506000</v>
      </c>
      <c r="Q43" s="16" t="n">
        <v>59020000</v>
      </c>
      <c r="R43" s="16" t="n">
        <v>334259000</v>
      </c>
      <c r="S43" s="16" t="n">
        <v>898805000</v>
      </c>
      <c r="T43" s="16" t="n">
        <v>6541169000</v>
      </c>
      <c r="U43" s="16" t="n">
        <v>3293783000</v>
      </c>
      <c r="V43" s="16" t="n">
        <v>11127036000</v>
      </c>
      <c r="W43" s="16" t="n">
        <v>35473625000</v>
      </c>
      <c r="X43" s="16" t="n">
        <v>32459939000</v>
      </c>
      <c r="Y43" s="4" t="n">
        <f aca="false">IF(V43="","",ROUND(SUM(Q43:U43)-V43,0))</f>
        <v>0</v>
      </c>
      <c r="Z43" s="4" t="n">
        <v>38</v>
      </c>
      <c r="AA43" s="4" t="n">
        <v>43</v>
      </c>
      <c r="AB43" s="4" t="n">
        <v>47</v>
      </c>
      <c r="AC43" s="17" t="s">
        <v>830</v>
      </c>
    </row>
    <row r="44" customFormat="false" ht="15" hidden="false" customHeight="false" outlineLevel="0" collapsed="false">
      <c r="A44" s="4" t="s">
        <v>435</v>
      </c>
      <c r="B44" s="4" t="s">
        <v>831</v>
      </c>
      <c r="C44" s="4" t="s">
        <v>832</v>
      </c>
      <c r="D44" s="4" t="s">
        <v>691</v>
      </c>
      <c r="E44" s="4" t="s">
        <v>692</v>
      </c>
      <c r="F44" s="16" t="n">
        <v>42798037000</v>
      </c>
      <c r="G44" s="16" t="n">
        <v>9596458000</v>
      </c>
      <c r="H44" s="16" t="n">
        <v>52394495000</v>
      </c>
      <c r="I44" s="16" t="n">
        <v>146702000</v>
      </c>
      <c r="J44" s="4" t="s">
        <v>698</v>
      </c>
      <c r="K44" s="16" t="n">
        <v>43912756000</v>
      </c>
      <c r="L44" s="16" t="n">
        <v>13341052000</v>
      </c>
      <c r="M44" s="16" t="n">
        <v>57253808000</v>
      </c>
      <c r="N44" s="4" t="s">
        <v>833</v>
      </c>
      <c r="O44" s="16" t="n">
        <v>-34208652000</v>
      </c>
      <c r="P44" s="16" t="n">
        <v>-19465835000</v>
      </c>
      <c r="Q44" s="16" t="n">
        <v>1256632000</v>
      </c>
      <c r="R44" s="16" t="n">
        <v>3948824000</v>
      </c>
      <c r="S44" s="16" t="n">
        <v>9102919000</v>
      </c>
      <c r="T44" s="16" t="n">
        <v>144146000</v>
      </c>
      <c r="U44" s="16" t="n">
        <v>47288786000</v>
      </c>
      <c r="V44" s="16" t="n">
        <v>61741307000</v>
      </c>
      <c r="W44" s="16" t="n">
        <v>159117930000</v>
      </c>
      <c r="X44" s="16" t="n">
        <v>151674538000</v>
      </c>
      <c r="Y44" s="4" t="n">
        <f aca="false">IF(V44="","",ROUND(SUM(Q44:U44)-V44,0))</f>
        <v>0</v>
      </c>
      <c r="Z44" s="4" t="n">
        <v>53</v>
      </c>
      <c r="AA44" s="4" t="n">
        <v>57</v>
      </c>
      <c r="AB44" s="4" t="n">
        <v>59</v>
      </c>
      <c r="AC44" s="17" t="s">
        <v>834</v>
      </c>
    </row>
    <row r="45" customFormat="false" ht="15" hidden="false" customHeight="false" outlineLevel="0" collapsed="false">
      <c r="A45" s="4" t="s">
        <v>439</v>
      </c>
      <c r="B45" s="4" t="s">
        <v>835</v>
      </c>
      <c r="C45" s="4" t="s">
        <v>697</v>
      </c>
      <c r="D45" s="4" t="s">
        <v>691</v>
      </c>
      <c r="E45" s="4" t="s">
        <v>692</v>
      </c>
      <c r="F45" s="16" t="n">
        <v>781635000</v>
      </c>
      <c r="G45" s="16" t="n">
        <v>13911000</v>
      </c>
      <c r="H45" s="16" t="n">
        <v>795546000</v>
      </c>
      <c r="I45" s="16" t="n">
        <v>737000</v>
      </c>
      <c r="J45" s="4" t="s">
        <v>836</v>
      </c>
      <c r="K45" s="16"/>
      <c r="L45" s="16"/>
      <c r="M45" s="16"/>
      <c r="N45" s="4" t="s">
        <v>837</v>
      </c>
      <c r="O45" s="16" t="n">
        <v>10469232000</v>
      </c>
      <c r="P45" s="16" t="n">
        <v>13022805000</v>
      </c>
      <c r="Q45" s="16" t="n">
        <v>129005000</v>
      </c>
      <c r="R45" s="16" t="n">
        <v>180015000</v>
      </c>
      <c r="S45" s="16" t="n">
        <v>2546245000</v>
      </c>
      <c r="T45" s="16" t="n">
        <v>379335000</v>
      </c>
      <c r="U45" s="16" t="n">
        <v>22577000</v>
      </c>
      <c r="V45" s="16" t="n">
        <v>3257177000</v>
      </c>
      <c r="W45" s="16" t="n">
        <v>11404950000</v>
      </c>
      <c r="X45" s="16" t="n">
        <v>12924757000</v>
      </c>
      <c r="Y45" s="4" t="n">
        <f aca="false">IF(V45="","",ROUND(SUM(Q45:U45)-V45,0))</f>
        <v>0</v>
      </c>
      <c r="Z45" s="4" t="n">
        <v>39</v>
      </c>
      <c r="AA45" s="4" t="n">
        <v>44</v>
      </c>
      <c r="AB45" s="4" t="n">
        <v>46</v>
      </c>
      <c r="AC45" s="17" t="s">
        <v>838</v>
      </c>
    </row>
    <row r="46" customFormat="false" ht="15" hidden="false" customHeight="false" outlineLevel="0" collapsed="false">
      <c r="A46" s="4" t="s">
        <v>196</v>
      </c>
      <c r="B46" s="4" t="s">
        <v>839</v>
      </c>
      <c r="C46" s="4" t="s">
        <v>697</v>
      </c>
      <c r="D46" s="4" t="s">
        <v>691</v>
      </c>
      <c r="E46" s="4" t="s">
        <v>792</v>
      </c>
      <c r="F46" s="16" t="n">
        <v>2823262080</v>
      </c>
      <c r="G46" s="16" t="n">
        <v>6257867</v>
      </c>
      <c r="H46" s="16" t="n">
        <v>2829519947</v>
      </c>
      <c r="I46" s="16"/>
      <c r="J46" s="4" t="s">
        <v>698</v>
      </c>
      <c r="K46" s="16" t="n">
        <v>1886523357</v>
      </c>
      <c r="L46" s="16" t="n">
        <v>6930012</v>
      </c>
      <c r="M46" s="16" t="n">
        <v>1893453369</v>
      </c>
      <c r="N46" s="4" t="s">
        <v>840</v>
      </c>
      <c r="O46" s="16" t="n">
        <v>-2764424232</v>
      </c>
      <c r="P46" s="16" t="n">
        <v>-2751331608</v>
      </c>
      <c r="Q46" s="16" t="n">
        <v>121836681</v>
      </c>
      <c r="R46" s="16" t="n">
        <v>0</v>
      </c>
      <c r="S46" s="16" t="n">
        <v>0</v>
      </c>
      <c r="T46" s="16" t="n">
        <v>146596707</v>
      </c>
      <c r="U46" s="16" t="n">
        <v>851986087</v>
      </c>
      <c r="V46" s="16" t="n">
        <v>1120419475</v>
      </c>
      <c r="W46" s="16" t="n">
        <v>2543030123</v>
      </c>
      <c r="X46" s="16" t="n">
        <v>1627200216</v>
      </c>
      <c r="Y46" s="4" t="n">
        <f aca="false">IF(V46="","",ROUND(SUM(Q46:U46)-V46,0))</f>
        <v>0</v>
      </c>
      <c r="Z46" s="4" t="n">
        <v>42</v>
      </c>
      <c r="AA46" s="4" t="n">
        <v>47</v>
      </c>
      <c r="AB46" s="4" t="n">
        <v>51</v>
      </c>
      <c r="AC46" s="17" t="s">
        <v>841</v>
      </c>
    </row>
    <row r="47" customFormat="false" ht="15" hidden="false" customHeight="false" outlineLevel="0" collapsed="false">
      <c r="A47" s="4" t="s">
        <v>446</v>
      </c>
      <c r="B47" s="4" t="s">
        <v>842</v>
      </c>
      <c r="C47" s="4" t="s">
        <v>697</v>
      </c>
      <c r="D47" s="4" t="s">
        <v>691</v>
      </c>
      <c r="E47" s="4" t="s">
        <v>692</v>
      </c>
      <c r="F47" s="16" t="n">
        <v>3729025000</v>
      </c>
      <c r="G47" s="16" t="n">
        <v>145142000</v>
      </c>
      <c r="H47" s="16" t="n">
        <v>3874167000</v>
      </c>
      <c r="I47" s="16"/>
      <c r="J47" s="4" t="s">
        <v>843</v>
      </c>
      <c r="K47" s="16" t="n">
        <v>883730000</v>
      </c>
      <c r="L47" s="16" t="n">
        <v>30197000</v>
      </c>
      <c r="M47" s="16" t="n">
        <v>913927000</v>
      </c>
      <c r="N47" s="4" t="s">
        <v>844</v>
      </c>
      <c r="O47" s="16" t="n">
        <v>11375374000</v>
      </c>
      <c r="P47" s="16" t="n">
        <v>13517549000</v>
      </c>
      <c r="Q47" s="16" t="n">
        <v>82572000</v>
      </c>
      <c r="R47" s="16" t="n">
        <v>2968637000</v>
      </c>
      <c r="S47" s="16" t="n">
        <v>10054616000</v>
      </c>
      <c r="T47" s="16" t="n">
        <v>3441000</v>
      </c>
      <c r="U47" s="16"/>
      <c r="V47" s="16" t="n">
        <v>13109266000</v>
      </c>
      <c r="W47" s="16" t="n">
        <v>31593096000</v>
      </c>
      <c r="X47" s="16" t="n">
        <v>34099267000</v>
      </c>
      <c r="Y47" s="4" t="n">
        <f aca="false">IF(V47="","",ROUND(SUM(Q47:U47)-V47,0))</f>
        <v>0</v>
      </c>
      <c r="Z47" s="4" t="n">
        <v>40</v>
      </c>
      <c r="AA47" s="4" t="n">
        <v>46</v>
      </c>
      <c r="AB47" s="4" t="n">
        <v>50</v>
      </c>
      <c r="AC47" s="17" t="s">
        <v>845</v>
      </c>
    </row>
    <row r="48" customFormat="false" ht="15" hidden="false" customHeight="false" outlineLevel="0" collapsed="false">
      <c r="A48" s="4" t="s">
        <v>201</v>
      </c>
      <c r="B48" s="4" t="s">
        <v>846</v>
      </c>
      <c r="C48" s="4" t="s">
        <v>697</v>
      </c>
      <c r="D48" s="4" t="s">
        <v>691</v>
      </c>
      <c r="E48" s="4" t="s">
        <v>692</v>
      </c>
      <c r="F48" s="16" t="n">
        <v>837831000</v>
      </c>
      <c r="G48" s="16" t="n">
        <v>130021000</v>
      </c>
      <c r="H48" s="16" t="n">
        <v>967852000</v>
      </c>
      <c r="I48" s="16" t="n">
        <v>5010417000</v>
      </c>
      <c r="J48" s="4" t="s">
        <v>847</v>
      </c>
      <c r="K48" s="16" t="n">
        <v>3668928000</v>
      </c>
      <c r="L48" s="16" t="n">
        <v>704109000</v>
      </c>
      <c r="M48" s="16" t="n">
        <v>4373037000</v>
      </c>
      <c r="N48" s="4" t="s">
        <v>747</v>
      </c>
      <c r="O48" s="16" t="n">
        <v>6009384000</v>
      </c>
      <c r="P48" s="16" t="n">
        <v>-12812708000</v>
      </c>
      <c r="Q48" s="16" t="n">
        <v>63030000</v>
      </c>
      <c r="R48" s="16" t="n">
        <v>1756000</v>
      </c>
      <c r="S48" s="16" t="n">
        <v>1876960000</v>
      </c>
      <c r="T48" s="16" t="n">
        <v>2303952000</v>
      </c>
      <c r="U48" s="16" t="n">
        <v>1477771000</v>
      </c>
      <c r="V48" s="16" t="n">
        <v>5723469000</v>
      </c>
      <c r="W48" s="16" t="n">
        <v>55775958000</v>
      </c>
      <c r="X48" s="16" t="n">
        <v>58602334000</v>
      </c>
      <c r="Y48" s="4" t="n">
        <f aca="false">IF(V48="","",ROUND(SUM(Q48:U48)-V48,0))</f>
        <v>0</v>
      </c>
      <c r="Z48" s="4" t="n">
        <v>46</v>
      </c>
      <c r="AA48" s="4" t="n">
        <v>52</v>
      </c>
      <c r="AB48" s="4" t="n">
        <v>56</v>
      </c>
      <c r="AC48" s="17" t="s">
        <v>848</v>
      </c>
    </row>
    <row r="49" customFormat="false" ht="15" hidden="false" customHeight="false" outlineLevel="0" collapsed="false">
      <c r="A49" s="4" t="s">
        <v>452</v>
      </c>
      <c r="B49" s="4" t="s">
        <v>849</v>
      </c>
      <c r="C49" s="4" t="s">
        <v>697</v>
      </c>
      <c r="D49" s="4" t="s">
        <v>691</v>
      </c>
      <c r="E49" s="4" t="s">
        <v>692</v>
      </c>
      <c r="F49" s="16" t="n">
        <v>1758458000</v>
      </c>
      <c r="G49" s="16" t="n">
        <v>0</v>
      </c>
      <c r="H49" s="16" t="n">
        <v>1758458000</v>
      </c>
      <c r="I49" s="16" t="n">
        <v>274286000</v>
      </c>
      <c r="J49" s="4" t="s">
        <v>698</v>
      </c>
      <c r="K49" s="16"/>
      <c r="L49" s="16"/>
      <c r="M49" s="16"/>
      <c r="N49" s="4" t="s">
        <v>850</v>
      </c>
      <c r="O49" s="16" t="n">
        <v>2028825000</v>
      </c>
      <c r="P49" s="16" t="n">
        <v>2329424000</v>
      </c>
      <c r="Q49" s="16" t="n">
        <v>56863000</v>
      </c>
      <c r="R49" s="16" t="n">
        <v>18053000</v>
      </c>
      <c r="S49" s="16" t="n">
        <v>77495000</v>
      </c>
      <c r="T49" s="16" t="n">
        <v>14264000</v>
      </c>
      <c r="U49" s="16" t="n">
        <v>3565742000</v>
      </c>
      <c r="V49" s="16" t="n">
        <v>3732417000</v>
      </c>
      <c r="W49" s="16" t="n">
        <v>14639897000</v>
      </c>
      <c r="X49" s="16" t="n">
        <v>15065132000</v>
      </c>
      <c r="Y49" s="4" t="n">
        <f aca="false">IF(V49="","",ROUND(SUM(Q49:U49)-V49,0))</f>
        <v>0</v>
      </c>
      <c r="Z49" s="4" t="n">
        <v>49</v>
      </c>
      <c r="AA49" s="4" t="n">
        <v>55</v>
      </c>
      <c r="AB49" s="4" t="n">
        <v>57</v>
      </c>
      <c r="AC49" s="17" t="s">
        <v>851</v>
      </c>
    </row>
    <row r="50" customFormat="false" ht="15" hidden="false" customHeight="false" outlineLevel="0" collapsed="false">
      <c r="A50" s="4" t="s">
        <v>206</v>
      </c>
      <c r="B50" s="4" t="s">
        <v>852</v>
      </c>
      <c r="C50" s="4" t="s">
        <v>697</v>
      </c>
      <c r="D50" s="4" t="s">
        <v>691</v>
      </c>
      <c r="E50" s="4" t="s">
        <v>692</v>
      </c>
      <c r="F50" s="16" t="n">
        <v>241292000</v>
      </c>
      <c r="G50" s="16" t="n">
        <v>244695000</v>
      </c>
      <c r="H50" s="16" t="n">
        <v>485987000</v>
      </c>
      <c r="I50" s="16"/>
      <c r="J50" s="4" t="s">
        <v>853</v>
      </c>
      <c r="K50" s="16" t="n">
        <v>611460000</v>
      </c>
      <c r="L50" s="16" t="n">
        <v>748589000</v>
      </c>
      <c r="M50" s="16" t="n">
        <v>1360049000</v>
      </c>
      <c r="N50" s="4" t="s">
        <v>854</v>
      </c>
      <c r="O50" s="16" t="n">
        <v>-1764346000</v>
      </c>
      <c r="P50" s="16" t="n">
        <v>637299000</v>
      </c>
      <c r="Q50" s="16" t="n">
        <v>14370000</v>
      </c>
      <c r="R50" s="16" t="n">
        <v>555942000</v>
      </c>
      <c r="S50" s="16" t="n">
        <v>1990971000</v>
      </c>
      <c r="T50" s="16" t="n">
        <v>277535000</v>
      </c>
      <c r="U50" s="16" t="n">
        <v>1080286000</v>
      </c>
      <c r="V50" s="16" t="n">
        <v>3919104000</v>
      </c>
      <c r="W50" s="16" t="n">
        <v>38655598000</v>
      </c>
      <c r="X50" s="16" t="n">
        <v>36445383000</v>
      </c>
      <c r="Y50" s="4" t="n">
        <f aca="false">IF(V50="","",ROUND(SUM(Q50:U50)-V50,0))</f>
        <v>0</v>
      </c>
      <c r="Z50" s="4" t="n">
        <v>45</v>
      </c>
      <c r="AA50" s="4" t="n">
        <v>49</v>
      </c>
      <c r="AB50" s="4" t="n">
        <v>51</v>
      </c>
      <c r="AC50" s="17" t="s">
        <v>855</v>
      </c>
    </row>
    <row r="51" customFormat="false" ht="15" hidden="false" customHeight="false" outlineLevel="0" collapsed="false">
      <c r="A51" s="4" t="s">
        <v>208</v>
      </c>
      <c r="B51" s="4" t="s">
        <v>856</v>
      </c>
      <c r="C51" s="4" t="s">
        <v>697</v>
      </c>
      <c r="D51" s="4" t="s">
        <v>691</v>
      </c>
      <c r="E51" s="4" t="s">
        <v>792</v>
      </c>
      <c r="F51" s="16" t="n">
        <v>419470851</v>
      </c>
      <c r="G51" s="16" t="n">
        <v>10404382</v>
      </c>
      <c r="H51" s="16" t="n">
        <v>429875233</v>
      </c>
      <c r="I51" s="16" t="n">
        <v>2371701</v>
      </c>
      <c r="J51" s="4" t="s">
        <v>698</v>
      </c>
      <c r="K51" s="16" t="n">
        <v>275796614</v>
      </c>
      <c r="L51" s="16" t="n">
        <v>7623694</v>
      </c>
      <c r="M51" s="16" t="n">
        <v>283420308</v>
      </c>
      <c r="N51" s="4" t="s">
        <v>782</v>
      </c>
      <c r="O51" s="16" t="n">
        <v>5863938396</v>
      </c>
      <c r="P51" s="16" t="n">
        <v>5891901457</v>
      </c>
      <c r="Q51" s="16" t="n">
        <v>63802359</v>
      </c>
      <c r="R51" s="16" t="n">
        <v>3641423</v>
      </c>
      <c r="S51" s="16" t="n">
        <v>506343424</v>
      </c>
      <c r="T51" s="16" t="n">
        <v>738690543</v>
      </c>
      <c r="U51" s="16" t="n">
        <v>3832815467</v>
      </c>
      <c r="V51" s="16" t="n">
        <v>5145293216</v>
      </c>
      <c r="W51" s="16" t="n">
        <v>4027001270</v>
      </c>
      <c r="X51" s="16" t="n">
        <v>3206868645</v>
      </c>
      <c r="Y51" s="4" t="n">
        <f aca="false">IF(V51="","",ROUND(SUM(Q51:U51)-V51,0))</f>
        <v>0</v>
      </c>
      <c r="Z51" s="4" t="n">
        <v>39</v>
      </c>
      <c r="AA51" s="4" t="n">
        <v>42</v>
      </c>
      <c r="AB51" s="4" t="n">
        <v>44</v>
      </c>
      <c r="AC51" s="17" t="s">
        <v>857</v>
      </c>
    </row>
    <row r="53" customFormat="false" ht="15" hidden="false" customHeight="false" outlineLevel="0" collapsed="false">
      <c r="A53" s="0" t="s">
        <v>858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77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22"/>
    <col collapsed="false" customWidth="true" hidden="false" outlineLevel="0" max="3" min="3" style="0" width="160"/>
  </cols>
  <sheetData>
    <row r="1" customFormat="false" ht="15" hidden="false" customHeight="false" outlineLevel="0" collapsed="false">
      <c r="A1" s="3" t="s">
        <v>55</v>
      </c>
      <c r="B1" s="3" t="s">
        <v>859</v>
      </c>
      <c r="C1" s="3" t="s">
        <v>860</v>
      </c>
    </row>
    <row r="2" customFormat="false" ht="15" hidden="false" customHeight="false" outlineLevel="0" collapsed="false">
      <c r="A2" s="4" t="s">
        <v>258</v>
      </c>
      <c r="B2" s="4" t="s">
        <v>861</v>
      </c>
      <c r="C2" s="4" t="s">
        <v>862</v>
      </c>
    </row>
    <row r="3" customFormat="false" ht="15" hidden="false" customHeight="false" outlineLevel="0" collapsed="false">
      <c r="A3" s="4" t="s">
        <v>258</v>
      </c>
      <c r="B3" s="4" t="s">
        <v>863</v>
      </c>
      <c r="C3" s="4" t="s">
        <v>864</v>
      </c>
    </row>
    <row r="4" customFormat="false" ht="15" hidden="false" customHeight="false" outlineLevel="0" collapsed="false">
      <c r="A4" s="4" t="s">
        <v>258</v>
      </c>
      <c r="B4" s="4" t="s">
        <v>865</v>
      </c>
      <c r="C4" s="4" t="s">
        <v>866</v>
      </c>
    </row>
    <row r="5" customFormat="false" ht="15" hidden="false" customHeight="false" outlineLevel="0" collapsed="false">
      <c r="A5" s="4" t="s">
        <v>258</v>
      </c>
      <c r="B5" s="4" t="s">
        <v>867</v>
      </c>
      <c r="C5" s="4" t="s">
        <v>868</v>
      </c>
    </row>
    <row r="6" customFormat="false" ht="15" hidden="false" customHeight="false" outlineLevel="0" collapsed="false">
      <c r="A6" s="4" t="s">
        <v>258</v>
      </c>
      <c r="B6" s="4" t="s">
        <v>869</v>
      </c>
      <c r="C6" s="4" t="s">
        <v>870</v>
      </c>
    </row>
    <row r="7" customFormat="false" ht="15" hidden="false" customHeight="false" outlineLevel="0" collapsed="false">
      <c r="A7" s="4" t="s">
        <v>258</v>
      </c>
      <c r="B7" s="4" t="s">
        <v>871</v>
      </c>
      <c r="C7" s="4" t="s">
        <v>872</v>
      </c>
    </row>
    <row r="8" customFormat="false" ht="15" hidden="false" customHeight="false" outlineLevel="0" collapsed="false">
      <c r="A8" s="4" t="s">
        <v>258</v>
      </c>
      <c r="B8" s="4" t="s">
        <v>873</v>
      </c>
      <c r="C8" s="4" t="s">
        <v>874</v>
      </c>
    </row>
    <row r="9" customFormat="false" ht="15" hidden="false" customHeight="false" outlineLevel="0" collapsed="false">
      <c r="A9" s="4" t="s">
        <v>258</v>
      </c>
      <c r="B9" s="4" t="s">
        <v>875</v>
      </c>
      <c r="C9" s="4" t="s">
        <v>874</v>
      </c>
    </row>
    <row r="10" customFormat="false" ht="15" hidden="false" customHeight="false" outlineLevel="0" collapsed="false">
      <c r="A10" s="4" t="s">
        <v>258</v>
      </c>
      <c r="B10" s="4" t="s">
        <v>876</v>
      </c>
      <c r="C10" s="4" t="s">
        <v>877</v>
      </c>
    </row>
    <row r="11" customFormat="false" ht="15" hidden="false" customHeight="false" outlineLevel="0" collapsed="false">
      <c r="A11" s="4" t="s">
        <v>258</v>
      </c>
      <c r="B11" s="4" t="s">
        <v>878</v>
      </c>
      <c r="C11" s="4" t="s">
        <v>879</v>
      </c>
    </row>
    <row r="12" customFormat="false" ht="15" hidden="false" customHeight="false" outlineLevel="0" collapsed="false">
      <c r="A12" s="4" t="s">
        <v>258</v>
      </c>
      <c r="B12" s="4" t="s">
        <v>880</v>
      </c>
      <c r="C12" s="4" t="s">
        <v>881</v>
      </c>
    </row>
    <row r="13" customFormat="false" ht="15" hidden="false" customHeight="false" outlineLevel="0" collapsed="false">
      <c r="A13" s="4" t="s">
        <v>258</v>
      </c>
      <c r="B13" s="4" t="s">
        <v>882</v>
      </c>
      <c r="C13" s="4" t="s">
        <v>883</v>
      </c>
    </row>
    <row r="14" customFormat="false" ht="15" hidden="false" customHeight="false" outlineLevel="0" collapsed="false">
      <c r="A14" s="4" t="s">
        <v>258</v>
      </c>
      <c r="B14" s="4" t="s">
        <v>884</v>
      </c>
      <c r="C14" s="4" t="s">
        <v>885</v>
      </c>
    </row>
    <row r="15" customFormat="false" ht="15" hidden="false" customHeight="false" outlineLevel="0" collapsed="false">
      <c r="A15" s="4" t="s">
        <v>258</v>
      </c>
      <c r="B15" s="4" t="s">
        <v>886</v>
      </c>
      <c r="C15" s="4" t="s">
        <v>887</v>
      </c>
    </row>
    <row r="16" customFormat="false" ht="15" hidden="false" customHeight="false" outlineLevel="0" collapsed="false">
      <c r="A16" s="4" t="s">
        <v>258</v>
      </c>
      <c r="B16" s="4" t="s">
        <v>888</v>
      </c>
      <c r="C16" s="4" t="s">
        <v>889</v>
      </c>
    </row>
    <row r="17" customFormat="false" ht="15" hidden="false" customHeight="false" outlineLevel="0" collapsed="false">
      <c r="A17" s="4" t="s">
        <v>258</v>
      </c>
      <c r="B17" s="4" t="s">
        <v>890</v>
      </c>
      <c r="C17" s="4" t="s">
        <v>891</v>
      </c>
    </row>
    <row r="18" customFormat="false" ht="15" hidden="false" customHeight="false" outlineLevel="0" collapsed="false">
      <c r="A18" s="4" t="s">
        <v>264</v>
      </c>
      <c r="B18" s="4" t="s">
        <v>861</v>
      </c>
      <c r="C18" s="4" t="s">
        <v>892</v>
      </c>
    </row>
    <row r="19" customFormat="false" ht="15" hidden="false" customHeight="false" outlineLevel="0" collapsed="false">
      <c r="A19" s="4" t="s">
        <v>264</v>
      </c>
      <c r="B19" s="4" t="s">
        <v>863</v>
      </c>
      <c r="C19" s="4" t="s">
        <v>892</v>
      </c>
    </row>
    <row r="20" customFormat="false" ht="15" hidden="false" customHeight="false" outlineLevel="0" collapsed="false">
      <c r="A20" s="4" t="s">
        <v>264</v>
      </c>
      <c r="B20" s="4" t="s">
        <v>865</v>
      </c>
      <c r="C20" s="4" t="s">
        <v>892</v>
      </c>
    </row>
    <row r="21" customFormat="false" ht="15" hidden="false" customHeight="false" outlineLevel="0" collapsed="false">
      <c r="A21" s="4" t="s">
        <v>264</v>
      </c>
      <c r="B21" s="4" t="s">
        <v>893</v>
      </c>
      <c r="C21" s="4" t="s">
        <v>894</v>
      </c>
    </row>
    <row r="22" customFormat="false" ht="15" hidden="false" customHeight="false" outlineLevel="0" collapsed="false">
      <c r="A22" s="4" t="s">
        <v>264</v>
      </c>
      <c r="B22" s="4" t="s">
        <v>867</v>
      </c>
      <c r="C22" s="4" t="s">
        <v>895</v>
      </c>
    </row>
    <row r="23" customFormat="false" ht="15" hidden="false" customHeight="false" outlineLevel="0" collapsed="false">
      <c r="A23" s="4" t="s">
        <v>264</v>
      </c>
      <c r="B23" s="4" t="s">
        <v>873</v>
      </c>
      <c r="C23" s="4" t="s">
        <v>896</v>
      </c>
    </row>
    <row r="24" customFormat="false" ht="15" hidden="false" customHeight="false" outlineLevel="0" collapsed="false">
      <c r="A24" s="4" t="s">
        <v>264</v>
      </c>
      <c r="B24" s="4" t="s">
        <v>875</v>
      </c>
      <c r="C24" s="4" t="s">
        <v>896</v>
      </c>
    </row>
    <row r="25" customFormat="false" ht="15" hidden="false" customHeight="false" outlineLevel="0" collapsed="false">
      <c r="A25" s="4" t="s">
        <v>264</v>
      </c>
      <c r="B25" s="4" t="s">
        <v>876</v>
      </c>
      <c r="C25" s="4" t="s">
        <v>897</v>
      </c>
    </row>
    <row r="26" customFormat="false" ht="15" hidden="false" customHeight="false" outlineLevel="0" collapsed="false">
      <c r="A26" s="4" t="s">
        <v>264</v>
      </c>
      <c r="B26" s="4" t="s">
        <v>878</v>
      </c>
      <c r="C26" s="4" t="s">
        <v>898</v>
      </c>
    </row>
    <row r="27" customFormat="false" ht="15" hidden="false" customHeight="false" outlineLevel="0" collapsed="false">
      <c r="A27" s="4" t="s">
        <v>264</v>
      </c>
      <c r="B27" s="4" t="s">
        <v>880</v>
      </c>
      <c r="C27" s="4" t="s">
        <v>899</v>
      </c>
    </row>
    <row r="28" customFormat="false" ht="15" hidden="false" customHeight="false" outlineLevel="0" collapsed="false">
      <c r="A28" s="4" t="s">
        <v>264</v>
      </c>
      <c r="B28" s="4" t="s">
        <v>882</v>
      </c>
      <c r="C28" s="4" t="s">
        <v>900</v>
      </c>
    </row>
    <row r="29" customFormat="false" ht="15" hidden="false" customHeight="false" outlineLevel="0" collapsed="false">
      <c r="A29" s="4" t="s">
        <v>264</v>
      </c>
      <c r="B29" s="4" t="s">
        <v>884</v>
      </c>
      <c r="C29" s="4" t="s">
        <v>901</v>
      </c>
    </row>
    <row r="30" customFormat="false" ht="15" hidden="false" customHeight="false" outlineLevel="0" collapsed="false">
      <c r="A30" s="4" t="s">
        <v>264</v>
      </c>
      <c r="B30" s="4" t="s">
        <v>886</v>
      </c>
      <c r="C30" s="4" t="s">
        <v>902</v>
      </c>
    </row>
    <row r="31" customFormat="false" ht="15" hidden="false" customHeight="false" outlineLevel="0" collapsed="false">
      <c r="A31" s="4" t="s">
        <v>264</v>
      </c>
      <c r="B31" s="4" t="s">
        <v>888</v>
      </c>
      <c r="C31" s="4" t="s">
        <v>903</v>
      </c>
    </row>
    <row r="32" customFormat="false" ht="15" hidden="false" customHeight="false" outlineLevel="0" collapsed="false">
      <c r="A32" s="4" t="s">
        <v>264</v>
      </c>
      <c r="B32" s="4" t="s">
        <v>890</v>
      </c>
      <c r="C32" s="4" t="s">
        <v>904</v>
      </c>
    </row>
    <row r="33" customFormat="false" ht="15" hidden="false" customHeight="false" outlineLevel="0" collapsed="false">
      <c r="A33" s="4" t="s">
        <v>270</v>
      </c>
      <c r="B33" s="4" t="s">
        <v>861</v>
      </c>
      <c r="C33" s="4" t="s">
        <v>905</v>
      </c>
    </row>
    <row r="34" customFormat="false" ht="15" hidden="false" customHeight="false" outlineLevel="0" collapsed="false">
      <c r="A34" s="4" t="s">
        <v>270</v>
      </c>
      <c r="B34" s="4" t="s">
        <v>863</v>
      </c>
      <c r="C34" s="4" t="s">
        <v>905</v>
      </c>
    </row>
    <row r="35" customFormat="false" ht="15" hidden="false" customHeight="false" outlineLevel="0" collapsed="false">
      <c r="A35" s="4" t="s">
        <v>270</v>
      </c>
      <c r="B35" s="4" t="s">
        <v>865</v>
      </c>
      <c r="C35" s="4" t="s">
        <v>905</v>
      </c>
    </row>
    <row r="36" customFormat="false" ht="15" hidden="false" customHeight="false" outlineLevel="0" collapsed="false">
      <c r="A36" s="4" t="s">
        <v>270</v>
      </c>
      <c r="B36" s="4" t="s">
        <v>893</v>
      </c>
      <c r="C36" s="4" t="s">
        <v>906</v>
      </c>
    </row>
    <row r="37" customFormat="false" ht="15" hidden="false" customHeight="false" outlineLevel="0" collapsed="false">
      <c r="A37" s="4" t="s">
        <v>270</v>
      </c>
      <c r="B37" s="4" t="s">
        <v>867</v>
      </c>
      <c r="C37" s="4" t="s">
        <v>907</v>
      </c>
    </row>
    <row r="38" customFormat="false" ht="15" hidden="false" customHeight="false" outlineLevel="0" collapsed="false">
      <c r="A38" s="4" t="s">
        <v>270</v>
      </c>
      <c r="B38" s="4" t="s">
        <v>869</v>
      </c>
      <c r="C38" s="4" t="s">
        <v>907</v>
      </c>
    </row>
    <row r="39" customFormat="false" ht="15" hidden="false" customHeight="false" outlineLevel="0" collapsed="false">
      <c r="A39" s="4" t="s">
        <v>270</v>
      </c>
      <c r="B39" s="4" t="s">
        <v>871</v>
      </c>
      <c r="C39" s="4" t="s">
        <v>907</v>
      </c>
    </row>
    <row r="40" customFormat="false" ht="15" hidden="false" customHeight="false" outlineLevel="0" collapsed="false">
      <c r="A40" s="4" t="s">
        <v>270</v>
      </c>
      <c r="B40" s="4" t="s">
        <v>873</v>
      </c>
      <c r="C40" s="4" t="s">
        <v>908</v>
      </c>
    </row>
    <row r="41" customFormat="false" ht="15" hidden="false" customHeight="false" outlineLevel="0" collapsed="false">
      <c r="A41" s="4" t="s">
        <v>270</v>
      </c>
      <c r="B41" s="4" t="s">
        <v>875</v>
      </c>
      <c r="C41" s="4" t="s">
        <v>908</v>
      </c>
    </row>
    <row r="42" customFormat="false" ht="15" hidden="false" customHeight="false" outlineLevel="0" collapsed="false">
      <c r="A42" s="4" t="s">
        <v>270</v>
      </c>
      <c r="B42" s="4" t="s">
        <v>876</v>
      </c>
      <c r="C42" s="4" t="s">
        <v>909</v>
      </c>
    </row>
    <row r="43" customFormat="false" ht="15" hidden="false" customHeight="false" outlineLevel="0" collapsed="false">
      <c r="A43" s="4" t="s">
        <v>270</v>
      </c>
      <c r="B43" s="4" t="s">
        <v>878</v>
      </c>
      <c r="C43" s="4" t="s">
        <v>910</v>
      </c>
    </row>
    <row r="44" customFormat="false" ht="15" hidden="false" customHeight="false" outlineLevel="0" collapsed="false">
      <c r="A44" s="4" t="s">
        <v>270</v>
      </c>
      <c r="B44" s="4" t="s">
        <v>880</v>
      </c>
      <c r="C44" s="4" t="s">
        <v>911</v>
      </c>
    </row>
    <row r="45" customFormat="false" ht="15" hidden="false" customHeight="false" outlineLevel="0" collapsed="false">
      <c r="A45" s="4" t="s">
        <v>270</v>
      </c>
      <c r="B45" s="4" t="s">
        <v>884</v>
      </c>
      <c r="C45" s="4" t="s">
        <v>912</v>
      </c>
    </row>
    <row r="46" customFormat="false" ht="15" hidden="false" customHeight="false" outlineLevel="0" collapsed="false">
      <c r="A46" s="4" t="s">
        <v>270</v>
      </c>
      <c r="B46" s="4" t="s">
        <v>886</v>
      </c>
      <c r="C46" s="4" t="s">
        <v>913</v>
      </c>
    </row>
    <row r="47" customFormat="false" ht="15" hidden="false" customHeight="false" outlineLevel="0" collapsed="false">
      <c r="A47" s="4" t="s">
        <v>270</v>
      </c>
      <c r="B47" s="4" t="s">
        <v>888</v>
      </c>
      <c r="C47" s="4" t="s">
        <v>914</v>
      </c>
    </row>
    <row r="48" customFormat="false" ht="15" hidden="false" customHeight="false" outlineLevel="0" collapsed="false">
      <c r="A48" s="4" t="s">
        <v>270</v>
      </c>
      <c r="B48" s="4" t="s">
        <v>890</v>
      </c>
      <c r="C48" s="4" t="s">
        <v>915</v>
      </c>
    </row>
    <row r="49" customFormat="false" ht="15" hidden="false" customHeight="false" outlineLevel="0" collapsed="false">
      <c r="A49" s="4" t="s">
        <v>276</v>
      </c>
      <c r="B49" s="4" t="s">
        <v>861</v>
      </c>
      <c r="C49" s="4" t="s">
        <v>916</v>
      </c>
    </row>
    <row r="50" customFormat="false" ht="15" hidden="false" customHeight="false" outlineLevel="0" collapsed="false">
      <c r="A50" s="4" t="s">
        <v>276</v>
      </c>
      <c r="B50" s="4" t="s">
        <v>863</v>
      </c>
      <c r="C50" s="4" t="s">
        <v>916</v>
      </c>
    </row>
    <row r="51" customFormat="false" ht="15" hidden="false" customHeight="false" outlineLevel="0" collapsed="false">
      <c r="A51" s="4" t="s">
        <v>276</v>
      </c>
      <c r="B51" s="4" t="s">
        <v>865</v>
      </c>
      <c r="C51" s="4" t="s">
        <v>916</v>
      </c>
    </row>
    <row r="52" customFormat="false" ht="15" hidden="false" customHeight="false" outlineLevel="0" collapsed="false">
      <c r="A52" s="4" t="s">
        <v>276</v>
      </c>
      <c r="B52" s="4" t="s">
        <v>867</v>
      </c>
      <c r="C52" s="4" t="s">
        <v>917</v>
      </c>
    </row>
    <row r="53" customFormat="false" ht="15" hidden="false" customHeight="false" outlineLevel="0" collapsed="false">
      <c r="A53" s="4" t="s">
        <v>276</v>
      </c>
      <c r="B53" s="4" t="s">
        <v>869</v>
      </c>
      <c r="C53" s="4" t="s">
        <v>918</v>
      </c>
    </row>
    <row r="54" customFormat="false" ht="15" hidden="false" customHeight="false" outlineLevel="0" collapsed="false">
      <c r="A54" s="4" t="s">
        <v>276</v>
      </c>
      <c r="B54" s="4" t="s">
        <v>871</v>
      </c>
      <c r="C54" s="4" t="s">
        <v>919</v>
      </c>
    </row>
    <row r="55" customFormat="false" ht="15" hidden="false" customHeight="false" outlineLevel="0" collapsed="false">
      <c r="A55" s="4" t="s">
        <v>276</v>
      </c>
      <c r="B55" s="4" t="s">
        <v>873</v>
      </c>
      <c r="C55" s="4" t="s">
        <v>920</v>
      </c>
    </row>
    <row r="56" customFormat="false" ht="15" hidden="false" customHeight="false" outlineLevel="0" collapsed="false">
      <c r="A56" s="4" t="s">
        <v>276</v>
      </c>
      <c r="B56" s="4" t="s">
        <v>875</v>
      </c>
      <c r="C56" s="4" t="s">
        <v>920</v>
      </c>
    </row>
    <row r="57" customFormat="false" ht="15" hidden="false" customHeight="false" outlineLevel="0" collapsed="false">
      <c r="A57" s="4" t="s">
        <v>276</v>
      </c>
      <c r="B57" s="4" t="s">
        <v>876</v>
      </c>
      <c r="C57" s="4" t="s">
        <v>921</v>
      </c>
    </row>
    <row r="58" customFormat="false" ht="15" hidden="false" customHeight="false" outlineLevel="0" collapsed="false">
      <c r="A58" s="4" t="s">
        <v>276</v>
      </c>
      <c r="B58" s="4" t="s">
        <v>878</v>
      </c>
      <c r="C58" s="4" t="s">
        <v>922</v>
      </c>
    </row>
    <row r="59" customFormat="false" ht="15" hidden="false" customHeight="false" outlineLevel="0" collapsed="false">
      <c r="A59" s="4" t="s">
        <v>276</v>
      </c>
      <c r="B59" s="4" t="s">
        <v>880</v>
      </c>
      <c r="C59" s="4" t="s">
        <v>923</v>
      </c>
    </row>
    <row r="60" customFormat="false" ht="15" hidden="false" customHeight="false" outlineLevel="0" collapsed="false">
      <c r="A60" s="4" t="s">
        <v>276</v>
      </c>
      <c r="B60" s="4" t="s">
        <v>882</v>
      </c>
      <c r="C60" s="4" t="s">
        <v>924</v>
      </c>
    </row>
    <row r="61" customFormat="false" ht="15" hidden="false" customHeight="false" outlineLevel="0" collapsed="false">
      <c r="A61" s="4" t="s">
        <v>276</v>
      </c>
      <c r="B61" s="4" t="s">
        <v>884</v>
      </c>
      <c r="C61" s="4" t="s">
        <v>925</v>
      </c>
    </row>
    <row r="62" customFormat="false" ht="15" hidden="false" customHeight="false" outlineLevel="0" collapsed="false">
      <c r="A62" s="4" t="s">
        <v>276</v>
      </c>
      <c r="B62" s="4" t="s">
        <v>886</v>
      </c>
      <c r="C62" s="4" t="s">
        <v>926</v>
      </c>
    </row>
    <row r="63" customFormat="false" ht="15" hidden="false" customHeight="false" outlineLevel="0" collapsed="false">
      <c r="A63" s="4" t="s">
        <v>276</v>
      </c>
      <c r="B63" s="4" t="s">
        <v>888</v>
      </c>
      <c r="C63" s="4" t="s">
        <v>927</v>
      </c>
    </row>
    <row r="64" customFormat="false" ht="15" hidden="false" customHeight="false" outlineLevel="0" collapsed="false">
      <c r="A64" s="4" t="s">
        <v>276</v>
      </c>
      <c r="B64" s="4" t="s">
        <v>890</v>
      </c>
      <c r="C64" s="4" t="s">
        <v>928</v>
      </c>
    </row>
    <row r="65" customFormat="false" ht="15" hidden="false" customHeight="false" outlineLevel="0" collapsed="false">
      <c r="A65" s="4" t="s">
        <v>95</v>
      </c>
      <c r="B65" s="4" t="s">
        <v>861</v>
      </c>
      <c r="C65" s="4" t="s">
        <v>929</v>
      </c>
    </row>
    <row r="66" customFormat="false" ht="15" hidden="false" customHeight="false" outlineLevel="0" collapsed="false">
      <c r="A66" s="4" t="s">
        <v>95</v>
      </c>
      <c r="B66" s="4" t="s">
        <v>863</v>
      </c>
      <c r="C66" s="4" t="s">
        <v>929</v>
      </c>
    </row>
    <row r="67" customFormat="false" ht="15" hidden="false" customHeight="false" outlineLevel="0" collapsed="false">
      <c r="A67" s="4" t="s">
        <v>95</v>
      </c>
      <c r="B67" s="4" t="s">
        <v>865</v>
      </c>
      <c r="C67" s="4" t="s">
        <v>929</v>
      </c>
    </row>
    <row r="68" customFormat="false" ht="15" hidden="false" customHeight="false" outlineLevel="0" collapsed="false">
      <c r="A68" s="4" t="s">
        <v>95</v>
      </c>
      <c r="B68" s="4" t="s">
        <v>867</v>
      </c>
      <c r="C68" s="4" t="s">
        <v>930</v>
      </c>
    </row>
    <row r="69" customFormat="false" ht="15" hidden="false" customHeight="false" outlineLevel="0" collapsed="false">
      <c r="A69" s="4" t="s">
        <v>95</v>
      </c>
      <c r="B69" s="4" t="s">
        <v>869</v>
      </c>
      <c r="C69" s="4" t="s">
        <v>930</v>
      </c>
    </row>
    <row r="70" customFormat="false" ht="15" hidden="false" customHeight="false" outlineLevel="0" collapsed="false">
      <c r="A70" s="4" t="s">
        <v>95</v>
      </c>
      <c r="B70" s="4" t="s">
        <v>871</v>
      </c>
      <c r="C70" s="4" t="s">
        <v>930</v>
      </c>
    </row>
    <row r="71" customFormat="false" ht="15" hidden="false" customHeight="false" outlineLevel="0" collapsed="false">
      <c r="A71" s="4" t="s">
        <v>95</v>
      </c>
      <c r="B71" s="4" t="s">
        <v>873</v>
      </c>
      <c r="C71" s="4" t="s">
        <v>931</v>
      </c>
    </row>
    <row r="72" customFormat="false" ht="15" hidden="false" customHeight="false" outlineLevel="0" collapsed="false">
      <c r="A72" s="4" t="s">
        <v>95</v>
      </c>
      <c r="B72" s="4" t="s">
        <v>875</v>
      </c>
      <c r="C72" s="4" t="s">
        <v>931</v>
      </c>
    </row>
    <row r="73" customFormat="false" ht="15" hidden="false" customHeight="false" outlineLevel="0" collapsed="false">
      <c r="A73" s="4" t="s">
        <v>95</v>
      </c>
      <c r="B73" s="4" t="s">
        <v>876</v>
      </c>
      <c r="C73" s="4" t="s">
        <v>932</v>
      </c>
    </row>
    <row r="74" customFormat="false" ht="15" hidden="false" customHeight="false" outlineLevel="0" collapsed="false">
      <c r="A74" s="4" t="s">
        <v>95</v>
      </c>
      <c r="B74" s="4" t="s">
        <v>878</v>
      </c>
      <c r="C74" s="4" t="s">
        <v>933</v>
      </c>
    </row>
    <row r="75" customFormat="false" ht="15" hidden="false" customHeight="false" outlineLevel="0" collapsed="false">
      <c r="A75" s="4" t="s">
        <v>95</v>
      </c>
      <c r="B75" s="4" t="s">
        <v>880</v>
      </c>
      <c r="C75" s="4" t="s">
        <v>934</v>
      </c>
    </row>
    <row r="76" customFormat="false" ht="15" hidden="false" customHeight="false" outlineLevel="0" collapsed="false">
      <c r="A76" s="4" t="s">
        <v>95</v>
      </c>
      <c r="B76" s="4" t="s">
        <v>882</v>
      </c>
      <c r="C76" s="4" t="s">
        <v>935</v>
      </c>
    </row>
    <row r="77" customFormat="false" ht="15" hidden="false" customHeight="false" outlineLevel="0" collapsed="false">
      <c r="A77" s="4" t="s">
        <v>95</v>
      </c>
      <c r="B77" s="4" t="s">
        <v>884</v>
      </c>
      <c r="C77" s="4" t="s">
        <v>936</v>
      </c>
    </row>
    <row r="78" customFormat="false" ht="15" hidden="false" customHeight="false" outlineLevel="0" collapsed="false">
      <c r="A78" s="4" t="s">
        <v>95</v>
      </c>
      <c r="B78" s="4" t="s">
        <v>886</v>
      </c>
      <c r="C78" s="4" t="s">
        <v>937</v>
      </c>
    </row>
    <row r="79" customFormat="false" ht="15" hidden="false" customHeight="false" outlineLevel="0" collapsed="false">
      <c r="A79" s="4" t="s">
        <v>95</v>
      </c>
      <c r="B79" s="4" t="s">
        <v>888</v>
      </c>
      <c r="C79" s="4" t="s">
        <v>938</v>
      </c>
    </row>
    <row r="80" customFormat="false" ht="15" hidden="false" customHeight="false" outlineLevel="0" collapsed="false">
      <c r="A80" s="4" t="s">
        <v>95</v>
      </c>
      <c r="B80" s="4" t="s">
        <v>890</v>
      </c>
      <c r="C80" s="4" t="s">
        <v>939</v>
      </c>
    </row>
    <row r="81" customFormat="false" ht="15" hidden="false" customHeight="false" outlineLevel="0" collapsed="false">
      <c r="A81" s="4" t="s">
        <v>97</v>
      </c>
      <c r="B81" s="4" t="s">
        <v>861</v>
      </c>
      <c r="C81" s="4" t="s">
        <v>940</v>
      </c>
    </row>
    <row r="82" customFormat="false" ht="15" hidden="false" customHeight="false" outlineLevel="0" collapsed="false">
      <c r="A82" s="4" t="s">
        <v>97</v>
      </c>
      <c r="B82" s="4" t="s">
        <v>863</v>
      </c>
      <c r="C82" s="4" t="s">
        <v>940</v>
      </c>
    </row>
    <row r="83" customFormat="false" ht="15" hidden="false" customHeight="false" outlineLevel="0" collapsed="false">
      <c r="A83" s="4" t="s">
        <v>97</v>
      </c>
      <c r="B83" s="4" t="s">
        <v>865</v>
      </c>
      <c r="C83" s="4" t="s">
        <v>940</v>
      </c>
    </row>
    <row r="84" customFormat="false" ht="15" hidden="false" customHeight="false" outlineLevel="0" collapsed="false">
      <c r="A84" s="4" t="s">
        <v>97</v>
      </c>
      <c r="B84" s="4" t="s">
        <v>867</v>
      </c>
      <c r="C84" s="4" t="s">
        <v>941</v>
      </c>
    </row>
    <row r="85" customFormat="false" ht="15" hidden="false" customHeight="false" outlineLevel="0" collapsed="false">
      <c r="A85" s="4" t="s">
        <v>97</v>
      </c>
      <c r="B85" s="4" t="s">
        <v>869</v>
      </c>
      <c r="C85" s="4" t="s">
        <v>942</v>
      </c>
    </row>
    <row r="86" customFormat="false" ht="15" hidden="false" customHeight="false" outlineLevel="0" collapsed="false">
      <c r="A86" s="4" t="s">
        <v>97</v>
      </c>
      <c r="B86" s="4" t="s">
        <v>871</v>
      </c>
      <c r="C86" s="4" t="s">
        <v>943</v>
      </c>
    </row>
    <row r="87" customFormat="false" ht="15" hidden="false" customHeight="false" outlineLevel="0" collapsed="false">
      <c r="A87" s="4" t="s">
        <v>97</v>
      </c>
      <c r="B87" s="4" t="s">
        <v>873</v>
      </c>
      <c r="C87" s="4" t="s">
        <v>944</v>
      </c>
    </row>
    <row r="88" customFormat="false" ht="15" hidden="false" customHeight="false" outlineLevel="0" collapsed="false">
      <c r="A88" s="4" t="s">
        <v>97</v>
      </c>
      <c r="B88" s="4" t="s">
        <v>875</v>
      </c>
      <c r="C88" s="4" t="s">
        <v>944</v>
      </c>
    </row>
    <row r="89" customFormat="false" ht="15" hidden="false" customHeight="false" outlineLevel="0" collapsed="false">
      <c r="A89" s="4" t="s">
        <v>97</v>
      </c>
      <c r="B89" s="4" t="s">
        <v>876</v>
      </c>
      <c r="C89" s="4" t="s">
        <v>945</v>
      </c>
    </row>
    <row r="90" customFormat="false" ht="15" hidden="false" customHeight="false" outlineLevel="0" collapsed="false">
      <c r="A90" s="4" t="s">
        <v>97</v>
      </c>
      <c r="B90" s="4" t="s">
        <v>878</v>
      </c>
      <c r="C90" s="4" t="s">
        <v>946</v>
      </c>
    </row>
    <row r="91" customFormat="false" ht="15" hidden="false" customHeight="false" outlineLevel="0" collapsed="false">
      <c r="A91" s="4" t="s">
        <v>97</v>
      </c>
      <c r="B91" s="4" t="s">
        <v>880</v>
      </c>
      <c r="C91" s="4" t="s">
        <v>947</v>
      </c>
    </row>
    <row r="92" customFormat="false" ht="15" hidden="false" customHeight="false" outlineLevel="0" collapsed="false">
      <c r="A92" s="4" t="s">
        <v>97</v>
      </c>
      <c r="B92" s="4" t="s">
        <v>882</v>
      </c>
      <c r="C92" s="4" t="s">
        <v>948</v>
      </c>
    </row>
    <row r="93" customFormat="false" ht="15" hidden="false" customHeight="false" outlineLevel="0" collapsed="false">
      <c r="A93" s="4" t="s">
        <v>97</v>
      </c>
      <c r="B93" s="4" t="s">
        <v>884</v>
      </c>
      <c r="C93" s="4" t="s">
        <v>949</v>
      </c>
    </row>
    <row r="94" customFormat="false" ht="15" hidden="false" customHeight="false" outlineLevel="0" collapsed="false">
      <c r="A94" s="4" t="s">
        <v>97</v>
      </c>
      <c r="B94" s="4" t="s">
        <v>886</v>
      </c>
      <c r="C94" s="4" t="s">
        <v>950</v>
      </c>
    </row>
    <row r="95" customFormat="false" ht="15" hidden="false" customHeight="false" outlineLevel="0" collapsed="false">
      <c r="A95" s="4" t="s">
        <v>97</v>
      </c>
      <c r="B95" s="4" t="s">
        <v>888</v>
      </c>
      <c r="C95" s="4" t="s">
        <v>951</v>
      </c>
    </row>
    <row r="96" customFormat="false" ht="15" hidden="false" customHeight="false" outlineLevel="0" collapsed="false">
      <c r="A96" s="4" t="s">
        <v>97</v>
      </c>
      <c r="B96" s="4" t="s">
        <v>890</v>
      </c>
      <c r="C96" s="4" t="s">
        <v>952</v>
      </c>
    </row>
    <row r="97" customFormat="false" ht="15" hidden="false" customHeight="false" outlineLevel="0" collapsed="false">
      <c r="A97" s="4" t="s">
        <v>99</v>
      </c>
      <c r="B97" s="4" t="s">
        <v>861</v>
      </c>
      <c r="C97" s="4" t="s">
        <v>953</v>
      </c>
    </row>
    <row r="98" customFormat="false" ht="15" hidden="false" customHeight="false" outlineLevel="0" collapsed="false">
      <c r="A98" s="4" t="s">
        <v>99</v>
      </c>
      <c r="B98" s="4" t="s">
        <v>863</v>
      </c>
      <c r="C98" s="4" t="s">
        <v>954</v>
      </c>
    </row>
    <row r="99" customFormat="false" ht="15" hidden="false" customHeight="false" outlineLevel="0" collapsed="false">
      <c r="A99" s="4" t="s">
        <v>99</v>
      </c>
      <c r="B99" s="4" t="s">
        <v>865</v>
      </c>
      <c r="C99" s="4" t="s">
        <v>955</v>
      </c>
    </row>
    <row r="100" customFormat="false" ht="15" hidden="false" customHeight="false" outlineLevel="0" collapsed="false">
      <c r="A100" s="4" t="s">
        <v>99</v>
      </c>
      <c r="B100" s="4" t="s">
        <v>867</v>
      </c>
      <c r="C100" s="4" t="s">
        <v>956</v>
      </c>
    </row>
    <row r="101" customFormat="false" ht="15" hidden="false" customHeight="false" outlineLevel="0" collapsed="false">
      <c r="A101" s="4" t="s">
        <v>99</v>
      </c>
      <c r="B101" s="4" t="s">
        <v>869</v>
      </c>
      <c r="C101" s="4" t="s">
        <v>957</v>
      </c>
    </row>
    <row r="102" customFormat="false" ht="15" hidden="false" customHeight="false" outlineLevel="0" collapsed="false">
      <c r="A102" s="4" t="s">
        <v>99</v>
      </c>
      <c r="B102" s="4" t="s">
        <v>871</v>
      </c>
      <c r="C102" s="4" t="s">
        <v>955</v>
      </c>
    </row>
    <row r="103" customFormat="false" ht="15" hidden="false" customHeight="false" outlineLevel="0" collapsed="false">
      <c r="A103" s="4" t="s">
        <v>99</v>
      </c>
      <c r="B103" s="4" t="s">
        <v>873</v>
      </c>
      <c r="C103" s="4" t="s">
        <v>958</v>
      </c>
    </row>
    <row r="104" customFormat="false" ht="15" hidden="false" customHeight="false" outlineLevel="0" collapsed="false">
      <c r="A104" s="4" t="s">
        <v>99</v>
      </c>
      <c r="B104" s="4" t="s">
        <v>875</v>
      </c>
      <c r="C104" s="4" t="s">
        <v>958</v>
      </c>
    </row>
    <row r="105" customFormat="false" ht="15" hidden="false" customHeight="false" outlineLevel="0" collapsed="false">
      <c r="A105" s="4" t="s">
        <v>99</v>
      </c>
      <c r="B105" s="4" t="s">
        <v>876</v>
      </c>
      <c r="C105" s="4" t="s">
        <v>959</v>
      </c>
    </row>
    <row r="106" customFormat="false" ht="15" hidden="false" customHeight="false" outlineLevel="0" collapsed="false">
      <c r="A106" s="4" t="s">
        <v>99</v>
      </c>
      <c r="B106" s="4" t="s">
        <v>878</v>
      </c>
      <c r="C106" s="4" t="s">
        <v>960</v>
      </c>
    </row>
    <row r="107" customFormat="false" ht="15" hidden="false" customHeight="false" outlineLevel="0" collapsed="false">
      <c r="A107" s="4" t="s">
        <v>99</v>
      </c>
      <c r="B107" s="4" t="s">
        <v>880</v>
      </c>
      <c r="C107" s="4" t="s">
        <v>961</v>
      </c>
    </row>
    <row r="108" customFormat="false" ht="15" hidden="false" customHeight="false" outlineLevel="0" collapsed="false">
      <c r="A108" s="4" t="s">
        <v>99</v>
      </c>
      <c r="B108" s="4" t="s">
        <v>882</v>
      </c>
      <c r="C108" s="4" t="s">
        <v>962</v>
      </c>
    </row>
    <row r="109" customFormat="false" ht="15" hidden="false" customHeight="false" outlineLevel="0" collapsed="false">
      <c r="A109" s="4" t="s">
        <v>99</v>
      </c>
      <c r="B109" s="4" t="s">
        <v>884</v>
      </c>
      <c r="C109" s="4" t="s">
        <v>963</v>
      </c>
    </row>
    <row r="110" customFormat="false" ht="15" hidden="false" customHeight="false" outlineLevel="0" collapsed="false">
      <c r="A110" s="4" t="s">
        <v>99</v>
      </c>
      <c r="B110" s="4" t="s">
        <v>886</v>
      </c>
      <c r="C110" s="4" t="s">
        <v>964</v>
      </c>
    </row>
    <row r="111" customFormat="false" ht="15" hidden="false" customHeight="false" outlineLevel="0" collapsed="false">
      <c r="A111" s="4" t="s">
        <v>99</v>
      </c>
      <c r="B111" s="4" t="s">
        <v>888</v>
      </c>
      <c r="C111" s="4" t="s">
        <v>965</v>
      </c>
    </row>
    <row r="112" customFormat="false" ht="15" hidden="false" customHeight="false" outlineLevel="0" collapsed="false">
      <c r="A112" s="4" t="s">
        <v>99</v>
      </c>
      <c r="B112" s="4" t="s">
        <v>890</v>
      </c>
      <c r="C112" s="4" t="s">
        <v>966</v>
      </c>
    </row>
    <row r="113" customFormat="false" ht="15" hidden="false" customHeight="false" outlineLevel="0" collapsed="false">
      <c r="A113" s="4" t="s">
        <v>101</v>
      </c>
      <c r="B113" s="4" t="s">
        <v>861</v>
      </c>
      <c r="C113" s="4" t="s">
        <v>967</v>
      </c>
    </row>
    <row r="114" customFormat="false" ht="15" hidden="false" customHeight="false" outlineLevel="0" collapsed="false">
      <c r="A114" s="4" t="s">
        <v>101</v>
      </c>
      <c r="B114" s="4" t="s">
        <v>863</v>
      </c>
      <c r="C114" s="4" t="s">
        <v>967</v>
      </c>
    </row>
    <row r="115" customFormat="false" ht="15" hidden="false" customHeight="false" outlineLevel="0" collapsed="false">
      <c r="A115" s="4" t="s">
        <v>101</v>
      </c>
      <c r="B115" s="4" t="s">
        <v>865</v>
      </c>
      <c r="C115" s="4" t="s">
        <v>967</v>
      </c>
    </row>
    <row r="116" customFormat="false" ht="15" hidden="false" customHeight="false" outlineLevel="0" collapsed="false">
      <c r="A116" s="4" t="s">
        <v>101</v>
      </c>
      <c r="B116" s="4" t="s">
        <v>893</v>
      </c>
      <c r="C116" s="4" t="s">
        <v>968</v>
      </c>
    </row>
    <row r="117" customFormat="false" ht="15" hidden="false" customHeight="false" outlineLevel="0" collapsed="false">
      <c r="A117" s="4" t="s">
        <v>101</v>
      </c>
      <c r="B117" s="4" t="s">
        <v>867</v>
      </c>
      <c r="C117" s="4" t="s">
        <v>969</v>
      </c>
    </row>
    <row r="118" customFormat="false" ht="15" hidden="false" customHeight="false" outlineLevel="0" collapsed="false">
      <c r="A118" s="4" t="s">
        <v>101</v>
      </c>
      <c r="B118" s="4" t="s">
        <v>869</v>
      </c>
      <c r="C118" s="4" t="s">
        <v>969</v>
      </c>
    </row>
    <row r="119" customFormat="false" ht="15" hidden="false" customHeight="false" outlineLevel="0" collapsed="false">
      <c r="A119" s="4" t="s">
        <v>101</v>
      </c>
      <c r="B119" s="4" t="s">
        <v>871</v>
      </c>
      <c r="C119" s="4" t="s">
        <v>969</v>
      </c>
    </row>
    <row r="120" customFormat="false" ht="15" hidden="false" customHeight="false" outlineLevel="0" collapsed="false">
      <c r="A120" s="4" t="s">
        <v>101</v>
      </c>
      <c r="B120" s="4" t="s">
        <v>873</v>
      </c>
      <c r="C120" s="4" t="s">
        <v>970</v>
      </c>
    </row>
    <row r="121" customFormat="false" ht="15" hidden="false" customHeight="false" outlineLevel="0" collapsed="false">
      <c r="A121" s="4" t="s">
        <v>101</v>
      </c>
      <c r="B121" s="4" t="s">
        <v>875</v>
      </c>
      <c r="C121" s="4" t="s">
        <v>970</v>
      </c>
    </row>
    <row r="122" customFormat="false" ht="15" hidden="false" customHeight="false" outlineLevel="0" collapsed="false">
      <c r="A122" s="4" t="s">
        <v>101</v>
      </c>
      <c r="B122" s="4" t="s">
        <v>876</v>
      </c>
      <c r="C122" s="4" t="s">
        <v>971</v>
      </c>
    </row>
    <row r="123" customFormat="false" ht="15" hidden="false" customHeight="false" outlineLevel="0" collapsed="false">
      <c r="A123" s="4" t="s">
        <v>101</v>
      </c>
      <c r="B123" s="4" t="s">
        <v>878</v>
      </c>
      <c r="C123" s="4" t="s">
        <v>972</v>
      </c>
    </row>
    <row r="124" customFormat="false" ht="15" hidden="false" customHeight="false" outlineLevel="0" collapsed="false">
      <c r="A124" s="4" t="s">
        <v>101</v>
      </c>
      <c r="B124" s="4" t="s">
        <v>880</v>
      </c>
      <c r="C124" s="4" t="s">
        <v>973</v>
      </c>
    </row>
    <row r="125" customFormat="false" ht="15" hidden="false" customHeight="false" outlineLevel="0" collapsed="false">
      <c r="A125" s="4" t="s">
        <v>101</v>
      </c>
      <c r="B125" s="4" t="s">
        <v>882</v>
      </c>
      <c r="C125" s="4" t="s">
        <v>974</v>
      </c>
    </row>
    <row r="126" customFormat="false" ht="15" hidden="false" customHeight="false" outlineLevel="0" collapsed="false">
      <c r="A126" s="4" t="s">
        <v>101</v>
      </c>
      <c r="B126" s="4" t="s">
        <v>884</v>
      </c>
      <c r="C126" s="4" t="s">
        <v>975</v>
      </c>
    </row>
    <row r="127" customFormat="false" ht="15" hidden="false" customHeight="false" outlineLevel="0" collapsed="false">
      <c r="A127" s="4" t="s">
        <v>101</v>
      </c>
      <c r="B127" s="4" t="s">
        <v>886</v>
      </c>
      <c r="C127" s="4" t="s">
        <v>976</v>
      </c>
    </row>
    <row r="128" customFormat="false" ht="15" hidden="false" customHeight="false" outlineLevel="0" collapsed="false">
      <c r="A128" s="4" t="s">
        <v>101</v>
      </c>
      <c r="B128" s="4" t="s">
        <v>888</v>
      </c>
      <c r="C128" s="4" t="s">
        <v>977</v>
      </c>
    </row>
    <row r="129" customFormat="false" ht="15" hidden="false" customHeight="false" outlineLevel="0" collapsed="false">
      <c r="A129" s="4" t="s">
        <v>101</v>
      </c>
      <c r="B129" s="4" t="s">
        <v>890</v>
      </c>
      <c r="C129" s="4" t="s">
        <v>978</v>
      </c>
    </row>
    <row r="130" customFormat="false" ht="15" hidden="false" customHeight="false" outlineLevel="0" collapsed="false">
      <c r="A130" s="4" t="s">
        <v>103</v>
      </c>
      <c r="B130" s="4" t="s">
        <v>861</v>
      </c>
      <c r="C130" s="4" t="s">
        <v>979</v>
      </c>
    </row>
    <row r="131" customFormat="false" ht="15" hidden="false" customHeight="false" outlineLevel="0" collapsed="false">
      <c r="A131" s="4" t="s">
        <v>103</v>
      </c>
      <c r="B131" s="4" t="s">
        <v>863</v>
      </c>
      <c r="C131" s="4" t="s">
        <v>980</v>
      </c>
    </row>
    <row r="132" customFormat="false" ht="15" hidden="false" customHeight="false" outlineLevel="0" collapsed="false">
      <c r="A132" s="4" t="s">
        <v>103</v>
      </c>
      <c r="B132" s="4" t="s">
        <v>865</v>
      </c>
      <c r="C132" s="4" t="s">
        <v>981</v>
      </c>
    </row>
    <row r="133" customFormat="false" ht="15" hidden="false" customHeight="false" outlineLevel="0" collapsed="false">
      <c r="A133" s="4" t="s">
        <v>103</v>
      </c>
      <c r="B133" s="4" t="s">
        <v>867</v>
      </c>
      <c r="C133" s="4" t="s">
        <v>982</v>
      </c>
    </row>
    <row r="134" customFormat="false" ht="15" hidden="false" customHeight="false" outlineLevel="0" collapsed="false">
      <c r="A134" s="4" t="s">
        <v>103</v>
      </c>
      <c r="B134" s="4" t="s">
        <v>869</v>
      </c>
      <c r="C134" s="4" t="s">
        <v>983</v>
      </c>
    </row>
    <row r="135" customFormat="false" ht="15" hidden="false" customHeight="false" outlineLevel="0" collapsed="false">
      <c r="A135" s="4" t="s">
        <v>103</v>
      </c>
      <c r="B135" s="4" t="s">
        <v>871</v>
      </c>
      <c r="C135" s="4" t="s">
        <v>984</v>
      </c>
    </row>
    <row r="136" customFormat="false" ht="15" hidden="false" customHeight="false" outlineLevel="0" collapsed="false">
      <c r="A136" s="4" t="s">
        <v>103</v>
      </c>
      <c r="B136" s="4" t="s">
        <v>873</v>
      </c>
      <c r="C136" s="4" t="s">
        <v>985</v>
      </c>
    </row>
    <row r="137" customFormat="false" ht="15" hidden="false" customHeight="false" outlineLevel="0" collapsed="false">
      <c r="A137" s="4" t="s">
        <v>103</v>
      </c>
      <c r="B137" s="4" t="s">
        <v>875</v>
      </c>
      <c r="C137" s="4" t="s">
        <v>985</v>
      </c>
    </row>
    <row r="138" customFormat="false" ht="15" hidden="false" customHeight="false" outlineLevel="0" collapsed="false">
      <c r="A138" s="4" t="s">
        <v>103</v>
      </c>
      <c r="B138" s="4" t="s">
        <v>876</v>
      </c>
      <c r="C138" s="4" t="s">
        <v>986</v>
      </c>
    </row>
    <row r="139" customFormat="false" ht="15" hidden="false" customHeight="false" outlineLevel="0" collapsed="false">
      <c r="A139" s="4" t="s">
        <v>103</v>
      </c>
      <c r="B139" s="4" t="s">
        <v>878</v>
      </c>
      <c r="C139" s="4" t="s">
        <v>987</v>
      </c>
    </row>
    <row r="140" customFormat="false" ht="15" hidden="false" customHeight="false" outlineLevel="0" collapsed="false">
      <c r="A140" s="4" t="s">
        <v>103</v>
      </c>
      <c r="B140" s="4" t="s">
        <v>880</v>
      </c>
      <c r="C140" s="4" t="s">
        <v>988</v>
      </c>
    </row>
    <row r="141" customFormat="false" ht="15" hidden="false" customHeight="false" outlineLevel="0" collapsed="false">
      <c r="A141" s="4" t="s">
        <v>103</v>
      </c>
      <c r="B141" s="4" t="s">
        <v>884</v>
      </c>
      <c r="C141" s="4" t="s">
        <v>989</v>
      </c>
    </row>
    <row r="142" customFormat="false" ht="15" hidden="false" customHeight="false" outlineLevel="0" collapsed="false">
      <c r="A142" s="4" t="s">
        <v>103</v>
      </c>
      <c r="B142" s="4" t="s">
        <v>886</v>
      </c>
      <c r="C142" s="4" t="s">
        <v>990</v>
      </c>
    </row>
    <row r="143" customFormat="false" ht="15" hidden="false" customHeight="false" outlineLevel="0" collapsed="false">
      <c r="A143" s="4" t="s">
        <v>103</v>
      </c>
      <c r="B143" s="4" t="s">
        <v>888</v>
      </c>
      <c r="C143" s="4" t="s">
        <v>991</v>
      </c>
    </row>
    <row r="144" customFormat="false" ht="15" hidden="false" customHeight="false" outlineLevel="0" collapsed="false">
      <c r="A144" s="4" t="s">
        <v>103</v>
      </c>
      <c r="B144" s="4" t="s">
        <v>890</v>
      </c>
      <c r="C144" s="4" t="s">
        <v>992</v>
      </c>
    </row>
    <row r="145" customFormat="false" ht="15" hidden="false" customHeight="false" outlineLevel="0" collapsed="false">
      <c r="A145" s="4" t="s">
        <v>298</v>
      </c>
      <c r="B145" s="4" t="s">
        <v>861</v>
      </c>
      <c r="C145" s="4" t="s">
        <v>993</v>
      </c>
    </row>
    <row r="146" customFormat="false" ht="15" hidden="false" customHeight="false" outlineLevel="0" collapsed="false">
      <c r="A146" s="4" t="s">
        <v>298</v>
      </c>
      <c r="B146" s="4" t="s">
        <v>863</v>
      </c>
      <c r="C146" s="4" t="s">
        <v>993</v>
      </c>
    </row>
    <row r="147" customFormat="false" ht="15" hidden="false" customHeight="false" outlineLevel="0" collapsed="false">
      <c r="A147" s="4" t="s">
        <v>298</v>
      </c>
      <c r="B147" s="4" t="s">
        <v>865</v>
      </c>
      <c r="C147" s="4" t="s">
        <v>993</v>
      </c>
    </row>
    <row r="148" customFormat="false" ht="15" hidden="false" customHeight="false" outlineLevel="0" collapsed="false">
      <c r="A148" s="4" t="s">
        <v>298</v>
      </c>
      <c r="B148" s="4" t="s">
        <v>893</v>
      </c>
      <c r="C148" s="4" t="s">
        <v>994</v>
      </c>
    </row>
    <row r="149" customFormat="false" ht="15" hidden="false" customHeight="false" outlineLevel="0" collapsed="false">
      <c r="A149" s="4" t="s">
        <v>298</v>
      </c>
      <c r="B149" s="4" t="s">
        <v>867</v>
      </c>
      <c r="C149" s="4" t="s">
        <v>995</v>
      </c>
    </row>
    <row r="150" customFormat="false" ht="15" hidden="false" customHeight="false" outlineLevel="0" collapsed="false">
      <c r="A150" s="4" t="s">
        <v>298</v>
      </c>
      <c r="B150" s="4" t="s">
        <v>869</v>
      </c>
      <c r="C150" s="4" t="s">
        <v>995</v>
      </c>
    </row>
    <row r="151" customFormat="false" ht="15" hidden="false" customHeight="false" outlineLevel="0" collapsed="false">
      <c r="A151" s="4" t="s">
        <v>298</v>
      </c>
      <c r="B151" s="4" t="s">
        <v>871</v>
      </c>
      <c r="C151" s="4" t="s">
        <v>995</v>
      </c>
    </row>
    <row r="152" customFormat="false" ht="15" hidden="false" customHeight="false" outlineLevel="0" collapsed="false">
      <c r="A152" s="4" t="s">
        <v>298</v>
      </c>
      <c r="B152" s="4" t="s">
        <v>873</v>
      </c>
      <c r="C152" s="4" t="s">
        <v>996</v>
      </c>
    </row>
    <row r="153" customFormat="false" ht="15" hidden="false" customHeight="false" outlineLevel="0" collapsed="false">
      <c r="A153" s="4" t="s">
        <v>298</v>
      </c>
      <c r="B153" s="4" t="s">
        <v>875</v>
      </c>
      <c r="C153" s="4" t="s">
        <v>996</v>
      </c>
    </row>
    <row r="154" customFormat="false" ht="15" hidden="false" customHeight="false" outlineLevel="0" collapsed="false">
      <c r="A154" s="4" t="s">
        <v>298</v>
      </c>
      <c r="B154" s="4" t="s">
        <v>876</v>
      </c>
      <c r="C154" s="4" t="s">
        <v>997</v>
      </c>
    </row>
    <row r="155" customFormat="false" ht="15" hidden="false" customHeight="false" outlineLevel="0" collapsed="false">
      <c r="A155" s="4" t="s">
        <v>298</v>
      </c>
      <c r="B155" s="4" t="s">
        <v>878</v>
      </c>
      <c r="C155" s="4" t="s">
        <v>998</v>
      </c>
    </row>
    <row r="156" customFormat="false" ht="15" hidden="false" customHeight="false" outlineLevel="0" collapsed="false">
      <c r="A156" s="4" t="s">
        <v>298</v>
      </c>
      <c r="B156" s="4" t="s">
        <v>880</v>
      </c>
      <c r="C156" s="4" t="s">
        <v>999</v>
      </c>
    </row>
    <row r="157" customFormat="false" ht="15" hidden="false" customHeight="false" outlineLevel="0" collapsed="false">
      <c r="A157" s="4" t="s">
        <v>298</v>
      </c>
      <c r="B157" s="4" t="s">
        <v>882</v>
      </c>
      <c r="C157" s="4" t="s">
        <v>1000</v>
      </c>
    </row>
    <row r="158" customFormat="false" ht="15" hidden="false" customHeight="false" outlineLevel="0" collapsed="false">
      <c r="A158" s="4" t="s">
        <v>298</v>
      </c>
      <c r="B158" s="4" t="s">
        <v>884</v>
      </c>
      <c r="C158" s="4" t="s">
        <v>1001</v>
      </c>
    </row>
    <row r="159" customFormat="false" ht="15" hidden="false" customHeight="false" outlineLevel="0" collapsed="false">
      <c r="A159" s="4" t="s">
        <v>298</v>
      </c>
      <c r="B159" s="4" t="s">
        <v>886</v>
      </c>
      <c r="C159" s="4" t="s">
        <v>1002</v>
      </c>
    </row>
    <row r="160" customFormat="false" ht="15" hidden="false" customHeight="false" outlineLevel="0" collapsed="false">
      <c r="A160" s="4" t="s">
        <v>298</v>
      </c>
      <c r="B160" s="4" t="s">
        <v>888</v>
      </c>
      <c r="C160" s="4" t="s">
        <v>1003</v>
      </c>
    </row>
    <row r="161" customFormat="false" ht="15" hidden="false" customHeight="false" outlineLevel="0" collapsed="false">
      <c r="A161" s="4" t="s">
        <v>298</v>
      </c>
      <c r="B161" s="4" t="s">
        <v>890</v>
      </c>
      <c r="C161" s="4" t="s">
        <v>1004</v>
      </c>
    </row>
    <row r="162" customFormat="false" ht="15" hidden="false" customHeight="false" outlineLevel="0" collapsed="false">
      <c r="A162" s="4" t="s">
        <v>108</v>
      </c>
      <c r="B162" s="4" t="s">
        <v>861</v>
      </c>
      <c r="C162" s="4" t="s">
        <v>1005</v>
      </c>
    </row>
    <row r="163" customFormat="false" ht="15" hidden="false" customHeight="false" outlineLevel="0" collapsed="false">
      <c r="A163" s="4" t="s">
        <v>108</v>
      </c>
      <c r="B163" s="4" t="s">
        <v>863</v>
      </c>
      <c r="C163" s="4" t="s">
        <v>1005</v>
      </c>
    </row>
    <row r="164" customFormat="false" ht="15" hidden="false" customHeight="false" outlineLevel="0" collapsed="false">
      <c r="A164" s="4" t="s">
        <v>108</v>
      </c>
      <c r="B164" s="4" t="s">
        <v>865</v>
      </c>
      <c r="C164" s="4" t="s">
        <v>1005</v>
      </c>
    </row>
    <row r="165" customFormat="false" ht="15" hidden="false" customHeight="false" outlineLevel="0" collapsed="false">
      <c r="A165" s="4" t="s">
        <v>108</v>
      </c>
      <c r="B165" s="4" t="s">
        <v>867</v>
      </c>
      <c r="C165" s="4" t="s">
        <v>1006</v>
      </c>
    </row>
    <row r="166" customFormat="false" ht="15" hidden="false" customHeight="false" outlineLevel="0" collapsed="false">
      <c r="A166" s="4" t="s">
        <v>108</v>
      </c>
      <c r="B166" s="4" t="s">
        <v>869</v>
      </c>
      <c r="C166" s="4" t="s">
        <v>1006</v>
      </c>
    </row>
    <row r="167" customFormat="false" ht="15" hidden="false" customHeight="false" outlineLevel="0" collapsed="false">
      <c r="A167" s="4" t="s">
        <v>108</v>
      </c>
      <c r="B167" s="4" t="s">
        <v>871</v>
      </c>
      <c r="C167" s="4" t="s">
        <v>1006</v>
      </c>
    </row>
    <row r="168" customFormat="false" ht="15" hidden="false" customHeight="false" outlineLevel="0" collapsed="false">
      <c r="A168" s="4" t="s">
        <v>108</v>
      </c>
      <c r="B168" s="4" t="s">
        <v>873</v>
      </c>
      <c r="C168" s="4" t="s">
        <v>1007</v>
      </c>
    </row>
    <row r="169" customFormat="false" ht="15" hidden="false" customHeight="false" outlineLevel="0" collapsed="false">
      <c r="A169" s="4" t="s">
        <v>108</v>
      </c>
      <c r="B169" s="4" t="s">
        <v>875</v>
      </c>
      <c r="C169" s="4" t="s">
        <v>1007</v>
      </c>
    </row>
    <row r="170" customFormat="false" ht="15" hidden="false" customHeight="false" outlineLevel="0" collapsed="false">
      <c r="A170" s="4" t="s">
        <v>108</v>
      </c>
      <c r="B170" s="4" t="s">
        <v>878</v>
      </c>
      <c r="C170" s="4" t="s">
        <v>1008</v>
      </c>
    </row>
    <row r="171" customFormat="false" ht="15" hidden="false" customHeight="false" outlineLevel="0" collapsed="false">
      <c r="A171" s="4" t="s">
        <v>108</v>
      </c>
      <c r="B171" s="4" t="s">
        <v>880</v>
      </c>
      <c r="C171" s="4" t="s">
        <v>1009</v>
      </c>
    </row>
    <row r="172" customFormat="false" ht="15" hidden="false" customHeight="false" outlineLevel="0" collapsed="false">
      <c r="A172" s="4" t="s">
        <v>108</v>
      </c>
      <c r="B172" s="4" t="s">
        <v>882</v>
      </c>
      <c r="C172" s="4" t="s">
        <v>1010</v>
      </c>
    </row>
    <row r="173" customFormat="false" ht="15" hidden="false" customHeight="false" outlineLevel="0" collapsed="false">
      <c r="A173" s="4" t="s">
        <v>108</v>
      </c>
      <c r="B173" s="4" t="s">
        <v>884</v>
      </c>
      <c r="C173" s="4" t="s">
        <v>1011</v>
      </c>
    </row>
    <row r="174" customFormat="false" ht="15" hidden="false" customHeight="false" outlineLevel="0" collapsed="false">
      <c r="A174" s="4" t="s">
        <v>108</v>
      </c>
      <c r="B174" s="4" t="s">
        <v>886</v>
      </c>
      <c r="C174" s="4" t="s">
        <v>1012</v>
      </c>
    </row>
    <row r="175" customFormat="false" ht="15" hidden="false" customHeight="false" outlineLevel="0" collapsed="false">
      <c r="A175" s="4" t="s">
        <v>108</v>
      </c>
      <c r="B175" s="4" t="s">
        <v>888</v>
      </c>
      <c r="C175" s="4" t="s">
        <v>1013</v>
      </c>
    </row>
    <row r="176" customFormat="false" ht="15" hidden="false" customHeight="false" outlineLevel="0" collapsed="false">
      <c r="A176" s="4" t="s">
        <v>108</v>
      </c>
      <c r="B176" s="4" t="s">
        <v>890</v>
      </c>
      <c r="C176" s="4" t="s">
        <v>1014</v>
      </c>
    </row>
    <row r="177" customFormat="false" ht="15" hidden="false" customHeight="false" outlineLevel="0" collapsed="false">
      <c r="A177" s="4" t="s">
        <v>110</v>
      </c>
      <c r="B177" s="4" t="s">
        <v>861</v>
      </c>
      <c r="C177" s="4" t="s">
        <v>1015</v>
      </c>
    </row>
    <row r="178" customFormat="false" ht="15" hidden="false" customHeight="false" outlineLevel="0" collapsed="false">
      <c r="A178" s="4" t="s">
        <v>110</v>
      </c>
      <c r="B178" s="4" t="s">
        <v>863</v>
      </c>
      <c r="C178" s="4" t="s">
        <v>1016</v>
      </c>
    </row>
    <row r="179" customFormat="false" ht="15" hidden="false" customHeight="false" outlineLevel="0" collapsed="false">
      <c r="A179" s="4" t="s">
        <v>110</v>
      </c>
      <c r="B179" s="4" t="s">
        <v>865</v>
      </c>
      <c r="C179" s="4" t="s">
        <v>1017</v>
      </c>
    </row>
    <row r="180" customFormat="false" ht="15" hidden="false" customHeight="false" outlineLevel="0" collapsed="false">
      <c r="A180" s="4" t="s">
        <v>110</v>
      </c>
      <c r="B180" s="4" t="s">
        <v>867</v>
      </c>
      <c r="C180" s="4" t="s">
        <v>1018</v>
      </c>
    </row>
    <row r="181" customFormat="false" ht="15" hidden="false" customHeight="false" outlineLevel="0" collapsed="false">
      <c r="A181" s="4" t="s">
        <v>110</v>
      </c>
      <c r="B181" s="4" t="s">
        <v>869</v>
      </c>
      <c r="C181" s="4" t="s">
        <v>1019</v>
      </c>
    </row>
    <row r="182" customFormat="false" ht="15" hidden="false" customHeight="false" outlineLevel="0" collapsed="false">
      <c r="A182" s="4" t="s">
        <v>110</v>
      </c>
      <c r="B182" s="4" t="s">
        <v>871</v>
      </c>
      <c r="C182" s="4" t="s">
        <v>1020</v>
      </c>
    </row>
    <row r="183" customFormat="false" ht="15" hidden="false" customHeight="false" outlineLevel="0" collapsed="false">
      <c r="A183" s="4" t="s">
        <v>110</v>
      </c>
      <c r="B183" s="4" t="s">
        <v>873</v>
      </c>
      <c r="C183" s="4" t="s">
        <v>1021</v>
      </c>
    </row>
    <row r="184" customFormat="false" ht="15" hidden="false" customHeight="false" outlineLevel="0" collapsed="false">
      <c r="A184" s="4" t="s">
        <v>110</v>
      </c>
      <c r="B184" s="4" t="s">
        <v>875</v>
      </c>
      <c r="C184" s="4" t="s">
        <v>1021</v>
      </c>
    </row>
    <row r="185" customFormat="false" ht="15" hidden="false" customHeight="false" outlineLevel="0" collapsed="false">
      <c r="A185" s="4" t="s">
        <v>110</v>
      </c>
      <c r="B185" s="4" t="s">
        <v>876</v>
      </c>
      <c r="C185" s="4" t="s">
        <v>1022</v>
      </c>
    </row>
    <row r="186" customFormat="false" ht="15" hidden="false" customHeight="false" outlineLevel="0" collapsed="false">
      <c r="A186" s="4" t="s">
        <v>110</v>
      </c>
      <c r="B186" s="4" t="s">
        <v>878</v>
      </c>
      <c r="C186" s="4" t="s">
        <v>1023</v>
      </c>
    </row>
    <row r="187" customFormat="false" ht="15" hidden="false" customHeight="false" outlineLevel="0" collapsed="false">
      <c r="A187" s="4" t="s">
        <v>110</v>
      </c>
      <c r="B187" s="4" t="s">
        <v>880</v>
      </c>
      <c r="C187" s="4" t="s">
        <v>1024</v>
      </c>
    </row>
    <row r="188" customFormat="false" ht="15" hidden="false" customHeight="false" outlineLevel="0" collapsed="false">
      <c r="A188" s="4" t="s">
        <v>110</v>
      </c>
      <c r="B188" s="4" t="s">
        <v>882</v>
      </c>
      <c r="C188" s="4" t="s">
        <v>1025</v>
      </c>
    </row>
    <row r="189" customFormat="false" ht="15" hidden="false" customHeight="false" outlineLevel="0" collapsed="false">
      <c r="A189" s="4" t="s">
        <v>110</v>
      </c>
      <c r="B189" s="4" t="s">
        <v>884</v>
      </c>
      <c r="C189" s="4" t="s">
        <v>1026</v>
      </c>
    </row>
    <row r="190" customFormat="false" ht="15" hidden="false" customHeight="false" outlineLevel="0" collapsed="false">
      <c r="A190" s="4" t="s">
        <v>110</v>
      </c>
      <c r="B190" s="4" t="s">
        <v>886</v>
      </c>
      <c r="C190" s="4" t="s">
        <v>1027</v>
      </c>
    </row>
    <row r="191" customFormat="false" ht="15" hidden="false" customHeight="false" outlineLevel="0" collapsed="false">
      <c r="A191" s="4" t="s">
        <v>110</v>
      </c>
      <c r="B191" s="4" t="s">
        <v>888</v>
      </c>
      <c r="C191" s="4" t="s">
        <v>1028</v>
      </c>
    </row>
    <row r="192" customFormat="false" ht="15" hidden="false" customHeight="false" outlineLevel="0" collapsed="false">
      <c r="A192" s="4" t="s">
        <v>110</v>
      </c>
      <c r="B192" s="4" t="s">
        <v>890</v>
      </c>
      <c r="C192" s="4" t="s">
        <v>1029</v>
      </c>
    </row>
    <row r="193" customFormat="false" ht="15" hidden="false" customHeight="false" outlineLevel="0" collapsed="false">
      <c r="A193" s="4" t="s">
        <v>113</v>
      </c>
      <c r="B193" s="4" t="s">
        <v>861</v>
      </c>
      <c r="C193" s="4" t="s">
        <v>1030</v>
      </c>
    </row>
    <row r="194" customFormat="false" ht="15" hidden="false" customHeight="false" outlineLevel="0" collapsed="false">
      <c r="A194" s="4" t="s">
        <v>113</v>
      </c>
      <c r="B194" s="4" t="s">
        <v>863</v>
      </c>
      <c r="C194" s="4" t="s">
        <v>1031</v>
      </c>
    </row>
    <row r="195" customFormat="false" ht="15" hidden="false" customHeight="false" outlineLevel="0" collapsed="false">
      <c r="A195" s="4" t="s">
        <v>113</v>
      </c>
      <c r="B195" s="4" t="s">
        <v>865</v>
      </c>
      <c r="C195" s="4" t="s">
        <v>1032</v>
      </c>
    </row>
    <row r="196" customFormat="false" ht="15" hidden="false" customHeight="false" outlineLevel="0" collapsed="false">
      <c r="A196" s="4" t="s">
        <v>113</v>
      </c>
      <c r="B196" s="4" t="s">
        <v>867</v>
      </c>
      <c r="C196" s="4" t="s">
        <v>1033</v>
      </c>
    </row>
    <row r="197" customFormat="false" ht="15" hidden="false" customHeight="false" outlineLevel="0" collapsed="false">
      <c r="A197" s="4" t="s">
        <v>113</v>
      </c>
      <c r="B197" s="4" t="s">
        <v>869</v>
      </c>
      <c r="C197" s="4" t="s">
        <v>1034</v>
      </c>
    </row>
    <row r="198" customFormat="false" ht="15" hidden="false" customHeight="false" outlineLevel="0" collapsed="false">
      <c r="A198" s="4" t="s">
        <v>113</v>
      </c>
      <c r="B198" s="4" t="s">
        <v>871</v>
      </c>
      <c r="C198" s="4" t="s">
        <v>1035</v>
      </c>
    </row>
    <row r="199" customFormat="false" ht="15" hidden="false" customHeight="false" outlineLevel="0" collapsed="false">
      <c r="A199" s="4" t="s">
        <v>113</v>
      </c>
      <c r="B199" s="4" t="s">
        <v>873</v>
      </c>
      <c r="C199" s="4" t="s">
        <v>1036</v>
      </c>
    </row>
    <row r="200" customFormat="false" ht="15" hidden="false" customHeight="false" outlineLevel="0" collapsed="false">
      <c r="A200" s="4" t="s">
        <v>113</v>
      </c>
      <c r="B200" s="4" t="s">
        <v>875</v>
      </c>
      <c r="C200" s="4" t="s">
        <v>1036</v>
      </c>
    </row>
    <row r="201" customFormat="false" ht="15" hidden="false" customHeight="false" outlineLevel="0" collapsed="false">
      <c r="A201" s="4" t="s">
        <v>113</v>
      </c>
      <c r="B201" s="4" t="s">
        <v>876</v>
      </c>
      <c r="C201" s="4" t="s">
        <v>1037</v>
      </c>
    </row>
    <row r="202" customFormat="false" ht="15" hidden="false" customHeight="false" outlineLevel="0" collapsed="false">
      <c r="A202" s="4" t="s">
        <v>113</v>
      </c>
      <c r="B202" s="4" t="s">
        <v>878</v>
      </c>
      <c r="C202" s="4" t="s">
        <v>1038</v>
      </c>
    </row>
    <row r="203" customFormat="false" ht="15" hidden="false" customHeight="false" outlineLevel="0" collapsed="false">
      <c r="A203" s="4" t="s">
        <v>113</v>
      </c>
      <c r="B203" s="4" t="s">
        <v>880</v>
      </c>
      <c r="C203" s="4" t="s">
        <v>1039</v>
      </c>
    </row>
    <row r="204" customFormat="false" ht="15" hidden="false" customHeight="false" outlineLevel="0" collapsed="false">
      <c r="A204" s="4" t="s">
        <v>113</v>
      </c>
      <c r="B204" s="4" t="s">
        <v>884</v>
      </c>
      <c r="C204" s="4" t="s">
        <v>1040</v>
      </c>
    </row>
    <row r="205" customFormat="false" ht="15" hidden="false" customHeight="false" outlineLevel="0" collapsed="false">
      <c r="A205" s="4" t="s">
        <v>113</v>
      </c>
      <c r="B205" s="4" t="s">
        <v>886</v>
      </c>
      <c r="C205" s="4" t="s">
        <v>1041</v>
      </c>
    </row>
    <row r="206" customFormat="false" ht="15" hidden="false" customHeight="false" outlineLevel="0" collapsed="false">
      <c r="A206" s="4" t="s">
        <v>113</v>
      </c>
      <c r="B206" s="4" t="s">
        <v>888</v>
      </c>
      <c r="C206" s="4" t="s">
        <v>1042</v>
      </c>
    </row>
    <row r="207" customFormat="false" ht="15" hidden="false" customHeight="false" outlineLevel="0" collapsed="false">
      <c r="A207" s="4" t="s">
        <v>113</v>
      </c>
      <c r="B207" s="4" t="s">
        <v>890</v>
      </c>
      <c r="C207" s="4" t="s">
        <v>1043</v>
      </c>
    </row>
    <row r="208" customFormat="false" ht="15" hidden="false" customHeight="false" outlineLevel="0" collapsed="false">
      <c r="A208" s="4" t="s">
        <v>116</v>
      </c>
      <c r="B208" s="4" t="s">
        <v>861</v>
      </c>
      <c r="C208" s="4" t="s">
        <v>1044</v>
      </c>
    </row>
    <row r="209" customFormat="false" ht="15" hidden="false" customHeight="false" outlineLevel="0" collapsed="false">
      <c r="A209" s="4" t="s">
        <v>116</v>
      </c>
      <c r="B209" s="4" t="s">
        <v>863</v>
      </c>
      <c r="C209" s="4" t="s">
        <v>1045</v>
      </c>
    </row>
    <row r="210" customFormat="false" ht="15" hidden="false" customHeight="false" outlineLevel="0" collapsed="false">
      <c r="A210" s="4" t="s">
        <v>116</v>
      </c>
      <c r="B210" s="4" t="s">
        <v>893</v>
      </c>
      <c r="C210" s="4" t="s">
        <v>1046</v>
      </c>
    </row>
    <row r="211" customFormat="false" ht="15" hidden="false" customHeight="false" outlineLevel="0" collapsed="false">
      <c r="A211" s="4" t="s">
        <v>116</v>
      </c>
      <c r="B211" s="4" t="s">
        <v>867</v>
      </c>
      <c r="C211" s="4" t="s">
        <v>1047</v>
      </c>
    </row>
    <row r="212" customFormat="false" ht="15" hidden="false" customHeight="false" outlineLevel="0" collapsed="false">
      <c r="A212" s="4" t="s">
        <v>116</v>
      </c>
      <c r="B212" s="4" t="s">
        <v>869</v>
      </c>
      <c r="C212" s="4" t="s">
        <v>1048</v>
      </c>
    </row>
    <row r="213" customFormat="false" ht="15" hidden="false" customHeight="false" outlineLevel="0" collapsed="false">
      <c r="A213" s="4" t="s">
        <v>116</v>
      </c>
      <c r="B213" s="4" t="s">
        <v>873</v>
      </c>
      <c r="C213" s="4" t="s">
        <v>1049</v>
      </c>
    </row>
    <row r="214" customFormat="false" ht="15" hidden="false" customHeight="false" outlineLevel="0" collapsed="false">
      <c r="A214" s="4" t="s">
        <v>116</v>
      </c>
      <c r="B214" s="4" t="s">
        <v>875</v>
      </c>
      <c r="C214" s="4" t="s">
        <v>1049</v>
      </c>
    </row>
    <row r="215" customFormat="false" ht="15" hidden="false" customHeight="false" outlineLevel="0" collapsed="false">
      <c r="A215" s="4" t="s">
        <v>116</v>
      </c>
      <c r="B215" s="4" t="s">
        <v>876</v>
      </c>
      <c r="C215" s="4" t="s">
        <v>1050</v>
      </c>
    </row>
    <row r="216" customFormat="false" ht="15" hidden="false" customHeight="false" outlineLevel="0" collapsed="false">
      <c r="A216" s="4" t="s">
        <v>116</v>
      </c>
      <c r="B216" s="4" t="s">
        <v>878</v>
      </c>
      <c r="C216" s="4" t="s">
        <v>1051</v>
      </c>
    </row>
    <row r="217" customFormat="false" ht="15" hidden="false" customHeight="false" outlineLevel="0" collapsed="false">
      <c r="A217" s="4" t="s">
        <v>116</v>
      </c>
      <c r="B217" s="4" t="s">
        <v>880</v>
      </c>
      <c r="C217" s="4" t="s">
        <v>1052</v>
      </c>
    </row>
    <row r="218" customFormat="false" ht="15" hidden="false" customHeight="false" outlineLevel="0" collapsed="false">
      <c r="A218" s="4" t="s">
        <v>116</v>
      </c>
      <c r="B218" s="4" t="s">
        <v>882</v>
      </c>
      <c r="C218" s="4" t="s">
        <v>1053</v>
      </c>
    </row>
    <row r="219" customFormat="false" ht="15" hidden="false" customHeight="false" outlineLevel="0" collapsed="false">
      <c r="A219" s="4" t="s">
        <v>116</v>
      </c>
      <c r="B219" s="4" t="s">
        <v>884</v>
      </c>
      <c r="C219" s="4" t="s">
        <v>1054</v>
      </c>
    </row>
    <row r="220" customFormat="false" ht="15" hidden="false" customHeight="false" outlineLevel="0" collapsed="false">
      <c r="A220" s="4" t="s">
        <v>116</v>
      </c>
      <c r="B220" s="4" t="s">
        <v>886</v>
      </c>
      <c r="C220" s="4" t="s">
        <v>1055</v>
      </c>
    </row>
    <row r="221" customFormat="false" ht="15" hidden="false" customHeight="false" outlineLevel="0" collapsed="false">
      <c r="A221" s="4" t="s">
        <v>116</v>
      </c>
      <c r="B221" s="4" t="s">
        <v>888</v>
      </c>
      <c r="C221" s="4" t="s">
        <v>1056</v>
      </c>
    </row>
    <row r="222" customFormat="false" ht="15" hidden="false" customHeight="false" outlineLevel="0" collapsed="false">
      <c r="A222" s="4" t="s">
        <v>116</v>
      </c>
      <c r="B222" s="4" t="s">
        <v>890</v>
      </c>
      <c r="C222" s="4" t="s">
        <v>1057</v>
      </c>
    </row>
    <row r="223" customFormat="false" ht="15" hidden="false" customHeight="false" outlineLevel="0" collapsed="false">
      <c r="A223" s="4" t="s">
        <v>119</v>
      </c>
      <c r="B223" s="4" t="s">
        <v>861</v>
      </c>
      <c r="C223" s="4" t="s">
        <v>1058</v>
      </c>
    </row>
    <row r="224" customFormat="false" ht="15" hidden="false" customHeight="false" outlineLevel="0" collapsed="false">
      <c r="A224" s="4" t="s">
        <v>119</v>
      </c>
      <c r="B224" s="4" t="s">
        <v>863</v>
      </c>
      <c r="C224" s="4" t="s">
        <v>1058</v>
      </c>
    </row>
    <row r="225" customFormat="false" ht="15" hidden="false" customHeight="false" outlineLevel="0" collapsed="false">
      <c r="A225" s="4" t="s">
        <v>119</v>
      </c>
      <c r="B225" s="4" t="s">
        <v>865</v>
      </c>
      <c r="C225" s="4" t="s">
        <v>1058</v>
      </c>
    </row>
    <row r="226" customFormat="false" ht="15" hidden="false" customHeight="false" outlineLevel="0" collapsed="false">
      <c r="A226" s="4" t="s">
        <v>119</v>
      </c>
      <c r="B226" s="4" t="s">
        <v>893</v>
      </c>
      <c r="C226" s="4" t="s">
        <v>1059</v>
      </c>
    </row>
    <row r="227" customFormat="false" ht="15" hidden="false" customHeight="false" outlineLevel="0" collapsed="false">
      <c r="A227" s="4" t="s">
        <v>119</v>
      </c>
      <c r="B227" s="4" t="s">
        <v>867</v>
      </c>
      <c r="C227" s="4" t="s">
        <v>1060</v>
      </c>
    </row>
    <row r="228" customFormat="false" ht="15" hidden="false" customHeight="false" outlineLevel="0" collapsed="false">
      <c r="A228" s="4" t="s">
        <v>119</v>
      </c>
      <c r="B228" s="4" t="s">
        <v>869</v>
      </c>
      <c r="C228" s="4" t="s">
        <v>1061</v>
      </c>
    </row>
    <row r="229" customFormat="false" ht="15" hidden="false" customHeight="false" outlineLevel="0" collapsed="false">
      <c r="A229" s="4" t="s">
        <v>119</v>
      </c>
      <c r="B229" s="4" t="s">
        <v>871</v>
      </c>
      <c r="C229" s="4" t="s">
        <v>1062</v>
      </c>
    </row>
    <row r="230" customFormat="false" ht="15" hidden="false" customHeight="false" outlineLevel="0" collapsed="false">
      <c r="A230" s="4" t="s">
        <v>119</v>
      </c>
      <c r="B230" s="4" t="s">
        <v>873</v>
      </c>
      <c r="C230" s="4" t="s">
        <v>1063</v>
      </c>
    </row>
    <row r="231" customFormat="false" ht="15" hidden="false" customHeight="false" outlineLevel="0" collapsed="false">
      <c r="A231" s="4" t="s">
        <v>119</v>
      </c>
      <c r="B231" s="4" t="s">
        <v>875</v>
      </c>
      <c r="C231" s="4" t="s">
        <v>1063</v>
      </c>
    </row>
    <row r="232" customFormat="false" ht="15" hidden="false" customHeight="false" outlineLevel="0" collapsed="false">
      <c r="A232" s="4" t="s">
        <v>119</v>
      </c>
      <c r="B232" s="4" t="s">
        <v>876</v>
      </c>
      <c r="C232" s="4" t="s">
        <v>1064</v>
      </c>
    </row>
    <row r="233" customFormat="false" ht="15" hidden="false" customHeight="false" outlineLevel="0" collapsed="false">
      <c r="A233" s="4" t="s">
        <v>119</v>
      </c>
      <c r="B233" s="4" t="s">
        <v>878</v>
      </c>
      <c r="C233" s="4" t="s">
        <v>1065</v>
      </c>
    </row>
    <row r="234" customFormat="false" ht="15" hidden="false" customHeight="false" outlineLevel="0" collapsed="false">
      <c r="A234" s="4" t="s">
        <v>119</v>
      </c>
      <c r="B234" s="4" t="s">
        <v>880</v>
      </c>
      <c r="C234" s="4" t="s">
        <v>1066</v>
      </c>
    </row>
    <row r="235" customFormat="false" ht="15" hidden="false" customHeight="false" outlineLevel="0" collapsed="false">
      <c r="A235" s="4" t="s">
        <v>119</v>
      </c>
      <c r="B235" s="4" t="s">
        <v>884</v>
      </c>
      <c r="C235" s="4" t="s">
        <v>1067</v>
      </c>
    </row>
    <row r="236" customFormat="false" ht="15" hidden="false" customHeight="false" outlineLevel="0" collapsed="false">
      <c r="A236" s="4" t="s">
        <v>119</v>
      </c>
      <c r="B236" s="4" t="s">
        <v>886</v>
      </c>
      <c r="C236" s="4" t="s">
        <v>1068</v>
      </c>
    </row>
    <row r="237" customFormat="false" ht="15" hidden="false" customHeight="false" outlineLevel="0" collapsed="false">
      <c r="A237" s="4" t="s">
        <v>119</v>
      </c>
      <c r="B237" s="4" t="s">
        <v>888</v>
      </c>
      <c r="C237" s="4" t="s">
        <v>1069</v>
      </c>
    </row>
    <row r="238" customFormat="false" ht="15" hidden="false" customHeight="false" outlineLevel="0" collapsed="false">
      <c r="A238" s="4" t="s">
        <v>119</v>
      </c>
      <c r="B238" s="4" t="s">
        <v>890</v>
      </c>
      <c r="C238" s="4" t="s">
        <v>1070</v>
      </c>
    </row>
    <row r="239" customFormat="false" ht="15" hidden="false" customHeight="false" outlineLevel="0" collapsed="false">
      <c r="A239" s="4" t="s">
        <v>324</v>
      </c>
      <c r="B239" s="4" t="s">
        <v>861</v>
      </c>
      <c r="C239" s="4" t="s">
        <v>1071</v>
      </c>
    </row>
    <row r="240" customFormat="false" ht="15" hidden="false" customHeight="false" outlineLevel="0" collapsed="false">
      <c r="A240" s="4" t="s">
        <v>324</v>
      </c>
      <c r="B240" s="4" t="s">
        <v>863</v>
      </c>
      <c r="C240" s="4" t="s">
        <v>1071</v>
      </c>
    </row>
    <row r="241" customFormat="false" ht="15" hidden="false" customHeight="false" outlineLevel="0" collapsed="false">
      <c r="A241" s="4" t="s">
        <v>324</v>
      </c>
      <c r="B241" s="4" t="s">
        <v>867</v>
      </c>
      <c r="C241" s="4" t="s">
        <v>1072</v>
      </c>
    </row>
    <row r="242" customFormat="false" ht="15" hidden="false" customHeight="false" outlineLevel="0" collapsed="false">
      <c r="A242" s="4" t="s">
        <v>324</v>
      </c>
      <c r="B242" s="4" t="s">
        <v>869</v>
      </c>
      <c r="C242" s="4" t="s">
        <v>1072</v>
      </c>
    </row>
    <row r="243" customFormat="false" ht="15" hidden="false" customHeight="false" outlineLevel="0" collapsed="false">
      <c r="A243" s="4" t="s">
        <v>324</v>
      </c>
      <c r="B243" s="4" t="s">
        <v>873</v>
      </c>
      <c r="C243" s="4" t="s">
        <v>1073</v>
      </c>
    </row>
    <row r="244" customFormat="false" ht="15" hidden="false" customHeight="false" outlineLevel="0" collapsed="false">
      <c r="A244" s="4" t="s">
        <v>324</v>
      </c>
      <c r="B244" s="4" t="s">
        <v>875</v>
      </c>
      <c r="C244" s="4" t="s">
        <v>1073</v>
      </c>
    </row>
    <row r="245" customFormat="false" ht="15" hidden="false" customHeight="false" outlineLevel="0" collapsed="false">
      <c r="A245" s="4" t="s">
        <v>324</v>
      </c>
      <c r="B245" s="4" t="s">
        <v>876</v>
      </c>
      <c r="C245" s="4" t="s">
        <v>1074</v>
      </c>
    </row>
    <row r="246" customFormat="false" ht="15" hidden="false" customHeight="false" outlineLevel="0" collapsed="false">
      <c r="A246" s="4" t="s">
        <v>324</v>
      </c>
      <c r="B246" s="4" t="s">
        <v>884</v>
      </c>
      <c r="C246" s="4" t="s">
        <v>1075</v>
      </c>
    </row>
    <row r="247" customFormat="false" ht="15" hidden="false" customHeight="false" outlineLevel="0" collapsed="false">
      <c r="A247" s="4" t="s">
        <v>324</v>
      </c>
      <c r="B247" s="4" t="s">
        <v>886</v>
      </c>
      <c r="C247" s="4" t="s">
        <v>1076</v>
      </c>
    </row>
    <row r="248" customFormat="false" ht="15" hidden="false" customHeight="false" outlineLevel="0" collapsed="false">
      <c r="A248" s="4" t="s">
        <v>324</v>
      </c>
      <c r="B248" s="4" t="s">
        <v>888</v>
      </c>
      <c r="C248" s="4" t="s">
        <v>1077</v>
      </c>
    </row>
    <row r="249" customFormat="false" ht="15" hidden="false" customHeight="false" outlineLevel="0" collapsed="false">
      <c r="A249" s="4" t="s">
        <v>324</v>
      </c>
      <c r="B249" s="4" t="s">
        <v>890</v>
      </c>
      <c r="C249" s="4" t="s">
        <v>1078</v>
      </c>
    </row>
    <row r="250" customFormat="false" ht="15" hidden="false" customHeight="false" outlineLevel="0" collapsed="false">
      <c r="A250" s="4" t="s">
        <v>125</v>
      </c>
      <c r="B250" s="4" t="s">
        <v>861</v>
      </c>
      <c r="C250" s="4" t="s">
        <v>1079</v>
      </c>
    </row>
    <row r="251" customFormat="false" ht="15" hidden="false" customHeight="false" outlineLevel="0" collapsed="false">
      <c r="A251" s="4" t="s">
        <v>125</v>
      </c>
      <c r="B251" s="4" t="s">
        <v>863</v>
      </c>
      <c r="C251" s="4" t="s">
        <v>1080</v>
      </c>
    </row>
    <row r="252" customFormat="false" ht="15" hidden="false" customHeight="false" outlineLevel="0" collapsed="false">
      <c r="A252" s="4" t="s">
        <v>125</v>
      </c>
      <c r="B252" s="4" t="s">
        <v>867</v>
      </c>
      <c r="C252" s="4" t="s">
        <v>1081</v>
      </c>
    </row>
    <row r="253" customFormat="false" ht="15" hidden="false" customHeight="false" outlineLevel="0" collapsed="false">
      <c r="A253" s="4" t="s">
        <v>125</v>
      </c>
      <c r="B253" s="4" t="s">
        <v>869</v>
      </c>
      <c r="C253" s="4" t="s">
        <v>1082</v>
      </c>
    </row>
    <row r="254" customFormat="false" ht="15" hidden="false" customHeight="false" outlineLevel="0" collapsed="false">
      <c r="A254" s="4" t="s">
        <v>125</v>
      </c>
      <c r="B254" s="4" t="s">
        <v>873</v>
      </c>
      <c r="C254" s="4" t="s">
        <v>1083</v>
      </c>
    </row>
    <row r="255" customFormat="false" ht="15" hidden="false" customHeight="false" outlineLevel="0" collapsed="false">
      <c r="A255" s="4" t="s">
        <v>125</v>
      </c>
      <c r="B255" s="4" t="s">
        <v>875</v>
      </c>
      <c r="C255" s="4" t="s">
        <v>1083</v>
      </c>
    </row>
    <row r="256" customFormat="false" ht="15" hidden="false" customHeight="false" outlineLevel="0" collapsed="false">
      <c r="A256" s="4" t="s">
        <v>125</v>
      </c>
      <c r="B256" s="4" t="s">
        <v>876</v>
      </c>
      <c r="C256" s="4" t="s">
        <v>1084</v>
      </c>
    </row>
    <row r="257" customFormat="false" ht="15" hidden="false" customHeight="false" outlineLevel="0" collapsed="false">
      <c r="A257" s="4" t="s">
        <v>125</v>
      </c>
      <c r="B257" s="4" t="s">
        <v>878</v>
      </c>
      <c r="C257" s="4" t="s">
        <v>1085</v>
      </c>
    </row>
    <row r="258" customFormat="false" ht="15" hidden="false" customHeight="false" outlineLevel="0" collapsed="false">
      <c r="A258" s="4" t="s">
        <v>125</v>
      </c>
      <c r="B258" s="4" t="s">
        <v>880</v>
      </c>
      <c r="C258" s="4" t="s">
        <v>1086</v>
      </c>
    </row>
    <row r="259" customFormat="false" ht="15" hidden="false" customHeight="false" outlineLevel="0" collapsed="false">
      <c r="A259" s="4" t="s">
        <v>125</v>
      </c>
      <c r="B259" s="4" t="s">
        <v>882</v>
      </c>
      <c r="C259" s="4" t="s">
        <v>1087</v>
      </c>
    </row>
    <row r="260" customFormat="false" ht="15" hidden="false" customHeight="false" outlineLevel="0" collapsed="false">
      <c r="A260" s="4" t="s">
        <v>125</v>
      </c>
      <c r="B260" s="4" t="s">
        <v>884</v>
      </c>
      <c r="C260" s="4" t="s">
        <v>1088</v>
      </c>
    </row>
    <row r="261" customFormat="false" ht="15" hidden="false" customHeight="false" outlineLevel="0" collapsed="false">
      <c r="A261" s="4" t="s">
        <v>125</v>
      </c>
      <c r="B261" s="4" t="s">
        <v>886</v>
      </c>
      <c r="C261" s="4" t="s">
        <v>1089</v>
      </c>
    </row>
    <row r="262" customFormat="false" ht="15" hidden="false" customHeight="false" outlineLevel="0" collapsed="false">
      <c r="A262" s="4" t="s">
        <v>125</v>
      </c>
      <c r="B262" s="4" t="s">
        <v>888</v>
      </c>
      <c r="C262" s="4" t="s">
        <v>1090</v>
      </c>
    </row>
    <row r="263" customFormat="false" ht="15" hidden="false" customHeight="false" outlineLevel="0" collapsed="false">
      <c r="A263" s="4" t="s">
        <v>125</v>
      </c>
      <c r="B263" s="4" t="s">
        <v>890</v>
      </c>
      <c r="C263" s="4" t="s">
        <v>1091</v>
      </c>
    </row>
    <row r="264" customFormat="false" ht="15" hidden="false" customHeight="false" outlineLevel="0" collapsed="false">
      <c r="A264" s="4" t="s">
        <v>334</v>
      </c>
      <c r="B264" s="4" t="s">
        <v>861</v>
      </c>
      <c r="C264" s="4" t="s">
        <v>1092</v>
      </c>
    </row>
    <row r="265" customFormat="false" ht="15" hidden="false" customHeight="false" outlineLevel="0" collapsed="false">
      <c r="A265" s="4" t="s">
        <v>334</v>
      </c>
      <c r="B265" s="4" t="s">
        <v>863</v>
      </c>
      <c r="C265" s="4" t="s">
        <v>1092</v>
      </c>
    </row>
    <row r="266" customFormat="false" ht="15" hidden="false" customHeight="false" outlineLevel="0" collapsed="false">
      <c r="A266" s="4" t="s">
        <v>334</v>
      </c>
      <c r="B266" s="4" t="s">
        <v>865</v>
      </c>
      <c r="C266" s="4" t="s">
        <v>1092</v>
      </c>
    </row>
    <row r="267" customFormat="false" ht="15" hidden="false" customHeight="false" outlineLevel="0" collapsed="false">
      <c r="A267" s="4" t="s">
        <v>334</v>
      </c>
      <c r="B267" s="4" t="s">
        <v>867</v>
      </c>
      <c r="C267" s="4" t="s">
        <v>1093</v>
      </c>
    </row>
    <row r="268" customFormat="false" ht="15" hidden="false" customHeight="false" outlineLevel="0" collapsed="false">
      <c r="A268" s="4" t="s">
        <v>334</v>
      </c>
      <c r="B268" s="4" t="s">
        <v>869</v>
      </c>
      <c r="C268" s="4" t="s">
        <v>1094</v>
      </c>
    </row>
    <row r="269" customFormat="false" ht="15" hidden="false" customHeight="false" outlineLevel="0" collapsed="false">
      <c r="A269" s="4" t="s">
        <v>334</v>
      </c>
      <c r="B269" s="4" t="s">
        <v>871</v>
      </c>
      <c r="C269" s="4" t="s">
        <v>1095</v>
      </c>
    </row>
    <row r="270" customFormat="false" ht="15" hidden="false" customHeight="false" outlineLevel="0" collapsed="false">
      <c r="A270" s="4" t="s">
        <v>334</v>
      </c>
      <c r="B270" s="4" t="s">
        <v>873</v>
      </c>
      <c r="C270" s="4" t="s">
        <v>1096</v>
      </c>
    </row>
    <row r="271" customFormat="false" ht="15" hidden="false" customHeight="false" outlineLevel="0" collapsed="false">
      <c r="A271" s="4" t="s">
        <v>334</v>
      </c>
      <c r="B271" s="4" t="s">
        <v>875</v>
      </c>
      <c r="C271" s="4" t="s">
        <v>1096</v>
      </c>
    </row>
    <row r="272" customFormat="false" ht="15" hidden="false" customHeight="false" outlineLevel="0" collapsed="false">
      <c r="A272" s="4" t="s">
        <v>334</v>
      </c>
      <c r="B272" s="4" t="s">
        <v>876</v>
      </c>
      <c r="C272" s="4" t="s">
        <v>1097</v>
      </c>
    </row>
    <row r="273" customFormat="false" ht="15" hidden="false" customHeight="false" outlineLevel="0" collapsed="false">
      <c r="A273" s="4" t="s">
        <v>334</v>
      </c>
      <c r="B273" s="4" t="s">
        <v>878</v>
      </c>
      <c r="C273" s="4" t="s">
        <v>1098</v>
      </c>
    </row>
    <row r="274" customFormat="false" ht="15" hidden="false" customHeight="false" outlineLevel="0" collapsed="false">
      <c r="A274" s="4" t="s">
        <v>334</v>
      </c>
      <c r="B274" s="4" t="s">
        <v>880</v>
      </c>
      <c r="C274" s="4" t="s">
        <v>1099</v>
      </c>
    </row>
    <row r="275" customFormat="false" ht="15" hidden="false" customHeight="false" outlineLevel="0" collapsed="false">
      <c r="A275" s="4" t="s">
        <v>334</v>
      </c>
      <c r="B275" s="4" t="s">
        <v>882</v>
      </c>
      <c r="C275" s="4" t="s">
        <v>1100</v>
      </c>
    </row>
    <row r="276" customFormat="false" ht="15" hidden="false" customHeight="false" outlineLevel="0" collapsed="false">
      <c r="A276" s="4" t="s">
        <v>334</v>
      </c>
      <c r="B276" s="4" t="s">
        <v>884</v>
      </c>
      <c r="C276" s="4" t="s">
        <v>1101</v>
      </c>
    </row>
    <row r="277" customFormat="false" ht="15" hidden="false" customHeight="false" outlineLevel="0" collapsed="false">
      <c r="A277" s="4" t="s">
        <v>334</v>
      </c>
      <c r="B277" s="4" t="s">
        <v>886</v>
      </c>
      <c r="C277" s="4" t="s">
        <v>1102</v>
      </c>
    </row>
    <row r="278" customFormat="false" ht="15" hidden="false" customHeight="false" outlineLevel="0" collapsed="false">
      <c r="A278" s="4" t="s">
        <v>334</v>
      </c>
      <c r="B278" s="4" t="s">
        <v>888</v>
      </c>
      <c r="C278" s="4" t="s">
        <v>1103</v>
      </c>
    </row>
    <row r="279" customFormat="false" ht="15" hidden="false" customHeight="false" outlineLevel="0" collapsed="false">
      <c r="A279" s="4" t="s">
        <v>334</v>
      </c>
      <c r="B279" s="4" t="s">
        <v>890</v>
      </c>
      <c r="C279" s="4" t="s">
        <v>1104</v>
      </c>
    </row>
    <row r="280" customFormat="false" ht="15" hidden="false" customHeight="false" outlineLevel="0" collapsed="false">
      <c r="A280" s="4" t="s">
        <v>131</v>
      </c>
      <c r="B280" s="4" t="s">
        <v>861</v>
      </c>
      <c r="C280" s="4" t="s">
        <v>1105</v>
      </c>
    </row>
    <row r="281" customFormat="false" ht="15" hidden="false" customHeight="false" outlineLevel="0" collapsed="false">
      <c r="A281" s="4" t="s">
        <v>131</v>
      </c>
      <c r="B281" s="4" t="s">
        <v>863</v>
      </c>
      <c r="C281" s="4" t="s">
        <v>1105</v>
      </c>
    </row>
    <row r="282" customFormat="false" ht="15" hidden="false" customHeight="false" outlineLevel="0" collapsed="false">
      <c r="A282" s="4" t="s">
        <v>131</v>
      </c>
      <c r="B282" s="4" t="s">
        <v>865</v>
      </c>
      <c r="C282" s="4" t="s">
        <v>1105</v>
      </c>
    </row>
    <row r="283" customFormat="false" ht="15" hidden="false" customHeight="false" outlineLevel="0" collapsed="false">
      <c r="A283" s="4" t="s">
        <v>131</v>
      </c>
      <c r="B283" s="4" t="s">
        <v>893</v>
      </c>
      <c r="C283" s="4" t="s">
        <v>1106</v>
      </c>
    </row>
    <row r="284" customFormat="false" ht="15" hidden="false" customHeight="false" outlineLevel="0" collapsed="false">
      <c r="A284" s="4" t="s">
        <v>131</v>
      </c>
      <c r="B284" s="4" t="s">
        <v>867</v>
      </c>
      <c r="C284" s="4" t="s">
        <v>1107</v>
      </c>
    </row>
    <row r="285" customFormat="false" ht="15" hidden="false" customHeight="false" outlineLevel="0" collapsed="false">
      <c r="A285" s="4" t="s">
        <v>131</v>
      </c>
      <c r="B285" s="4" t="s">
        <v>869</v>
      </c>
      <c r="C285" s="4" t="s">
        <v>1108</v>
      </c>
    </row>
    <row r="286" customFormat="false" ht="15" hidden="false" customHeight="false" outlineLevel="0" collapsed="false">
      <c r="A286" s="4" t="s">
        <v>131</v>
      </c>
      <c r="B286" s="4" t="s">
        <v>871</v>
      </c>
      <c r="C286" s="4" t="s">
        <v>1109</v>
      </c>
    </row>
    <row r="287" customFormat="false" ht="15" hidden="false" customHeight="false" outlineLevel="0" collapsed="false">
      <c r="A287" s="4" t="s">
        <v>131</v>
      </c>
      <c r="B287" s="4" t="s">
        <v>873</v>
      </c>
      <c r="C287" s="4" t="s">
        <v>1110</v>
      </c>
    </row>
    <row r="288" customFormat="false" ht="15" hidden="false" customHeight="false" outlineLevel="0" collapsed="false">
      <c r="A288" s="4" t="s">
        <v>131</v>
      </c>
      <c r="B288" s="4" t="s">
        <v>875</v>
      </c>
      <c r="C288" s="4" t="s">
        <v>1110</v>
      </c>
    </row>
    <row r="289" customFormat="false" ht="15" hidden="false" customHeight="false" outlineLevel="0" collapsed="false">
      <c r="A289" s="4" t="s">
        <v>131</v>
      </c>
      <c r="B289" s="4" t="s">
        <v>876</v>
      </c>
      <c r="C289" s="4" t="s">
        <v>1111</v>
      </c>
    </row>
    <row r="290" customFormat="false" ht="15" hidden="false" customHeight="false" outlineLevel="0" collapsed="false">
      <c r="A290" s="4" t="s">
        <v>131</v>
      </c>
      <c r="B290" s="4" t="s">
        <v>878</v>
      </c>
      <c r="C290" s="4" t="s">
        <v>1112</v>
      </c>
    </row>
    <row r="291" customFormat="false" ht="15" hidden="false" customHeight="false" outlineLevel="0" collapsed="false">
      <c r="A291" s="4" t="s">
        <v>131</v>
      </c>
      <c r="B291" s="4" t="s">
        <v>880</v>
      </c>
      <c r="C291" s="4" t="s">
        <v>1113</v>
      </c>
    </row>
    <row r="292" customFormat="false" ht="15" hidden="false" customHeight="false" outlineLevel="0" collapsed="false">
      <c r="A292" s="4" t="s">
        <v>131</v>
      </c>
      <c r="B292" s="4" t="s">
        <v>882</v>
      </c>
      <c r="C292" s="4" t="s">
        <v>1114</v>
      </c>
    </row>
    <row r="293" customFormat="false" ht="15" hidden="false" customHeight="false" outlineLevel="0" collapsed="false">
      <c r="A293" s="4" t="s">
        <v>131</v>
      </c>
      <c r="B293" s="4" t="s">
        <v>884</v>
      </c>
      <c r="C293" s="4" t="s">
        <v>1115</v>
      </c>
    </row>
    <row r="294" customFormat="false" ht="15" hidden="false" customHeight="false" outlineLevel="0" collapsed="false">
      <c r="A294" s="4" t="s">
        <v>131</v>
      </c>
      <c r="B294" s="4" t="s">
        <v>886</v>
      </c>
      <c r="C294" s="4" t="s">
        <v>1116</v>
      </c>
    </row>
    <row r="295" customFormat="false" ht="15" hidden="false" customHeight="false" outlineLevel="0" collapsed="false">
      <c r="A295" s="4" t="s">
        <v>131</v>
      </c>
      <c r="B295" s="4" t="s">
        <v>888</v>
      </c>
      <c r="C295" s="4" t="s">
        <v>1117</v>
      </c>
    </row>
    <row r="296" customFormat="false" ht="15" hidden="false" customHeight="false" outlineLevel="0" collapsed="false">
      <c r="A296" s="4" t="s">
        <v>131</v>
      </c>
      <c r="B296" s="4" t="s">
        <v>890</v>
      </c>
      <c r="C296" s="4" t="s">
        <v>1118</v>
      </c>
    </row>
    <row r="297" customFormat="false" ht="15" hidden="false" customHeight="false" outlineLevel="0" collapsed="false">
      <c r="A297" s="4" t="s">
        <v>133</v>
      </c>
      <c r="B297" s="4" t="s">
        <v>861</v>
      </c>
      <c r="C297" s="4" t="s">
        <v>1119</v>
      </c>
    </row>
    <row r="298" customFormat="false" ht="15" hidden="false" customHeight="false" outlineLevel="0" collapsed="false">
      <c r="A298" s="4" t="s">
        <v>133</v>
      </c>
      <c r="B298" s="4" t="s">
        <v>863</v>
      </c>
      <c r="C298" s="4" t="s">
        <v>1120</v>
      </c>
    </row>
    <row r="299" customFormat="false" ht="15" hidden="false" customHeight="false" outlineLevel="0" collapsed="false">
      <c r="A299" s="4" t="s">
        <v>133</v>
      </c>
      <c r="B299" s="4" t="s">
        <v>865</v>
      </c>
      <c r="C299" s="4" t="s">
        <v>1121</v>
      </c>
    </row>
    <row r="300" customFormat="false" ht="15" hidden="false" customHeight="false" outlineLevel="0" collapsed="false">
      <c r="A300" s="4" t="s">
        <v>133</v>
      </c>
      <c r="B300" s="4" t="s">
        <v>867</v>
      </c>
      <c r="C300" s="4" t="s">
        <v>1122</v>
      </c>
    </row>
    <row r="301" customFormat="false" ht="15" hidden="false" customHeight="false" outlineLevel="0" collapsed="false">
      <c r="A301" s="4" t="s">
        <v>133</v>
      </c>
      <c r="B301" s="4" t="s">
        <v>869</v>
      </c>
      <c r="C301" s="4" t="s">
        <v>1123</v>
      </c>
    </row>
    <row r="302" customFormat="false" ht="15" hidden="false" customHeight="false" outlineLevel="0" collapsed="false">
      <c r="A302" s="4" t="s">
        <v>133</v>
      </c>
      <c r="B302" s="4" t="s">
        <v>871</v>
      </c>
      <c r="C302" s="4" t="s">
        <v>1122</v>
      </c>
    </row>
    <row r="303" customFormat="false" ht="15" hidden="false" customHeight="false" outlineLevel="0" collapsed="false">
      <c r="A303" s="4" t="s">
        <v>133</v>
      </c>
      <c r="B303" s="4" t="s">
        <v>873</v>
      </c>
      <c r="C303" s="4" t="s">
        <v>1124</v>
      </c>
    </row>
    <row r="304" customFormat="false" ht="15" hidden="false" customHeight="false" outlineLevel="0" collapsed="false">
      <c r="A304" s="4" t="s">
        <v>133</v>
      </c>
      <c r="B304" s="4" t="s">
        <v>875</v>
      </c>
      <c r="C304" s="4" t="s">
        <v>1124</v>
      </c>
    </row>
    <row r="305" customFormat="false" ht="15" hidden="false" customHeight="false" outlineLevel="0" collapsed="false">
      <c r="A305" s="4" t="s">
        <v>133</v>
      </c>
      <c r="B305" s="4" t="s">
        <v>876</v>
      </c>
      <c r="C305" s="4" t="s">
        <v>1125</v>
      </c>
    </row>
    <row r="306" customFormat="false" ht="15" hidden="false" customHeight="false" outlineLevel="0" collapsed="false">
      <c r="A306" s="4" t="s">
        <v>133</v>
      </c>
      <c r="B306" s="4" t="s">
        <v>878</v>
      </c>
      <c r="C306" s="4" t="s">
        <v>1126</v>
      </c>
    </row>
    <row r="307" customFormat="false" ht="15" hidden="false" customHeight="false" outlineLevel="0" collapsed="false">
      <c r="A307" s="4" t="s">
        <v>133</v>
      </c>
      <c r="B307" s="4" t="s">
        <v>880</v>
      </c>
      <c r="C307" s="4" t="s">
        <v>1127</v>
      </c>
    </row>
    <row r="308" customFormat="false" ht="15" hidden="false" customHeight="false" outlineLevel="0" collapsed="false">
      <c r="A308" s="4" t="s">
        <v>133</v>
      </c>
      <c r="B308" s="4" t="s">
        <v>882</v>
      </c>
      <c r="C308" s="4" t="s">
        <v>1128</v>
      </c>
    </row>
    <row r="309" customFormat="false" ht="15" hidden="false" customHeight="false" outlineLevel="0" collapsed="false">
      <c r="A309" s="4" t="s">
        <v>133</v>
      </c>
      <c r="B309" s="4" t="s">
        <v>884</v>
      </c>
      <c r="C309" s="4" t="s">
        <v>1129</v>
      </c>
    </row>
    <row r="310" customFormat="false" ht="15" hidden="false" customHeight="false" outlineLevel="0" collapsed="false">
      <c r="A310" s="4" t="s">
        <v>133</v>
      </c>
      <c r="B310" s="4" t="s">
        <v>886</v>
      </c>
      <c r="C310" s="4" t="s">
        <v>1130</v>
      </c>
    </row>
    <row r="311" customFormat="false" ht="15" hidden="false" customHeight="false" outlineLevel="0" collapsed="false">
      <c r="A311" s="4" t="s">
        <v>133</v>
      </c>
      <c r="B311" s="4" t="s">
        <v>888</v>
      </c>
      <c r="C311" s="4" t="s">
        <v>1131</v>
      </c>
    </row>
    <row r="312" customFormat="false" ht="15" hidden="false" customHeight="false" outlineLevel="0" collapsed="false">
      <c r="A312" s="4" t="s">
        <v>133</v>
      </c>
      <c r="B312" s="4" t="s">
        <v>890</v>
      </c>
      <c r="C312" s="4" t="s">
        <v>1132</v>
      </c>
    </row>
    <row r="313" customFormat="false" ht="15" hidden="false" customHeight="false" outlineLevel="0" collapsed="false">
      <c r="A313" s="4" t="s">
        <v>136</v>
      </c>
      <c r="B313" s="4" t="s">
        <v>861</v>
      </c>
      <c r="C313" s="4" t="s">
        <v>1133</v>
      </c>
    </row>
    <row r="314" customFormat="false" ht="15" hidden="false" customHeight="false" outlineLevel="0" collapsed="false">
      <c r="A314" s="4" t="s">
        <v>136</v>
      </c>
      <c r="B314" s="4" t="s">
        <v>863</v>
      </c>
      <c r="C314" s="4" t="s">
        <v>1133</v>
      </c>
    </row>
    <row r="315" customFormat="false" ht="15" hidden="false" customHeight="false" outlineLevel="0" collapsed="false">
      <c r="A315" s="4" t="s">
        <v>136</v>
      </c>
      <c r="B315" s="4" t="s">
        <v>865</v>
      </c>
      <c r="C315" s="4" t="s">
        <v>1133</v>
      </c>
    </row>
    <row r="316" customFormat="false" ht="15" hidden="false" customHeight="false" outlineLevel="0" collapsed="false">
      <c r="A316" s="4" t="s">
        <v>136</v>
      </c>
      <c r="B316" s="4" t="s">
        <v>867</v>
      </c>
      <c r="C316" s="4" t="s">
        <v>1134</v>
      </c>
    </row>
    <row r="317" customFormat="false" ht="15" hidden="false" customHeight="false" outlineLevel="0" collapsed="false">
      <c r="A317" s="4" t="s">
        <v>136</v>
      </c>
      <c r="B317" s="4" t="s">
        <v>869</v>
      </c>
      <c r="C317" s="4" t="s">
        <v>1134</v>
      </c>
    </row>
    <row r="318" customFormat="false" ht="15" hidden="false" customHeight="false" outlineLevel="0" collapsed="false">
      <c r="A318" s="4" t="s">
        <v>136</v>
      </c>
      <c r="B318" s="4" t="s">
        <v>871</v>
      </c>
      <c r="C318" s="4" t="s">
        <v>1134</v>
      </c>
    </row>
    <row r="319" customFormat="false" ht="15" hidden="false" customHeight="false" outlineLevel="0" collapsed="false">
      <c r="A319" s="4" t="s">
        <v>136</v>
      </c>
      <c r="B319" s="4" t="s">
        <v>873</v>
      </c>
      <c r="C319" s="4" t="s">
        <v>1135</v>
      </c>
    </row>
    <row r="320" customFormat="false" ht="15" hidden="false" customHeight="false" outlineLevel="0" collapsed="false">
      <c r="A320" s="4" t="s">
        <v>136</v>
      </c>
      <c r="B320" s="4" t="s">
        <v>875</v>
      </c>
      <c r="C320" s="4" t="s">
        <v>1135</v>
      </c>
    </row>
    <row r="321" customFormat="false" ht="15" hidden="false" customHeight="false" outlineLevel="0" collapsed="false">
      <c r="A321" s="4" t="s">
        <v>136</v>
      </c>
      <c r="B321" s="4" t="s">
        <v>876</v>
      </c>
      <c r="C321" s="4" t="s">
        <v>1136</v>
      </c>
    </row>
    <row r="322" customFormat="false" ht="15" hidden="false" customHeight="false" outlineLevel="0" collapsed="false">
      <c r="A322" s="4" t="s">
        <v>136</v>
      </c>
      <c r="B322" s="4" t="s">
        <v>878</v>
      </c>
      <c r="C322" s="4" t="s">
        <v>1137</v>
      </c>
    </row>
    <row r="323" customFormat="false" ht="15" hidden="false" customHeight="false" outlineLevel="0" collapsed="false">
      <c r="A323" s="4" t="s">
        <v>136</v>
      </c>
      <c r="B323" s="4" t="s">
        <v>880</v>
      </c>
      <c r="C323" s="4" t="s">
        <v>1138</v>
      </c>
    </row>
    <row r="324" customFormat="false" ht="15" hidden="false" customHeight="false" outlineLevel="0" collapsed="false">
      <c r="A324" s="4" t="s">
        <v>136</v>
      </c>
      <c r="B324" s="4" t="s">
        <v>882</v>
      </c>
      <c r="C324" s="4" t="s">
        <v>1139</v>
      </c>
    </row>
    <row r="325" customFormat="false" ht="15" hidden="false" customHeight="false" outlineLevel="0" collapsed="false">
      <c r="A325" s="4" t="s">
        <v>136</v>
      </c>
      <c r="B325" s="4" t="s">
        <v>884</v>
      </c>
      <c r="C325" s="4" t="s">
        <v>1140</v>
      </c>
    </row>
    <row r="326" customFormat="false" ht="15" hidden="false" customHeight="false" outlineLevel="0" collapsed="false">
      <c r="A326" s="4" t="s">
        <v>136</v>
      </c>
      <c r="B326" s="4" t="s">
        <v>886</v>
      </c>
      <c r="C326" s="4" t="s">
        <v>1141</v>
      </c>
    </row>
    <row r="327" customFormat="false" ht="15" hidden="false" customHeight="false" outlineLevel="0" collapsed="false">
      <c r="A327" s="4" t="s">
        <v>136</v>
      </c>
      <c r="B327" s="4" t="s">
        <v>888</v>
      </c>
      <c r="C327" s="4" t="s">
        <v>1142</v>
      </c>
    </row>
    <row r="328" customFormat="false" ht="15" hidden="false" customHeight="false" outlineLevel="0" collapsed="false">
      <c r="A328" s="4" t="s">
        <v>136</v>
      </c>
      <c r="B328" s="4" t="s">
        <v>890</v>
      </c>
      <c r="C328" s="4" t="s">
        <v>1143</v>
      </c>
    </row>
    <row r="329" customFormat="false" ht="15" hidden="false" customHeight="false" outlineLevel="0" collapsed="false">
      <c r="A329" s="4" t="s">
        <v>351</v>
      </c>
      <c r="B329" s="4" t="s">
        <v>861</v>
      </c>
      <c r="C329" s="4" t="s">
        <v>1144</v>
      </c>
    </row>
    <row r="330" customFormat="false" ht="15" hidden="false" customHeight="false" outlineLevel="0" collapsed="false">
      <c r="A330" s="4" t="s">
        <v>351</v>
      </c>
      <c r="B330" s="4" t="s">
        <v>863</v>
      </c>
      <c r="C330" s="4" t="s">
        <v>1145</v>
      </c>
    </row>
    <row r="331" customFormat="false" ht="15" hidden="false" customHeight="false" outlineLevel="0" collapsed="false">
      <c r="A331" s="4" t="s">
        <v>351</v>
      </c>
      <c r="B331" s="4" t="s">
        <v>865</v>
      </c>
      <c r="C331" s="4" t="s">
        <v>1146</v>
      </c>
    </row>
    <row r="332" customFormat="false" ht="15" hidden="false" customHeight="false" outlineLevel="0" collapsed="false">
      <c r="A332" s="4" t="s">
        <v>351</v>
      </c>
      <c r="B332" s="4" t="s">
        <v>893</v>
      </c>
      <c r="C332" s="4" t="s">
        <v>1147</v>
      </c>
    </row>
    <row r="333" customFormat="false" ht="15" hidden="false" customHeight="false" outlineLevel="0" collapsed="false">
      <c r="A333" s="4" t="s">
        <v>351</v>
      </c>
      <c r="B333" s="4" t="s">
        <v>867</v>
      </c>
      <c r="C333" s="4" t="s">
        <v>1148</v>
      </c>
    </row>
    <row r="334" customFormat="false" ht="15" hidden="false" customHeight="false" outlineLevel="0" collapsed="false">
      <c r="A334" s="4" t="s">
        <v>351</v>
      </c>
      <c r="B334" s="4" t="s">
        <v>869</v>
      </c>
      <c r="C334" s="4" t="s">
        <v>1149</v>
      </c>
    </row>
    <row r="335" customFormat="false" ht="15" hidden="false" customHeight="false" outlineLevel="0" collapsed="false">
      <c r="A335" s="4" t="s">
        <v>351</v>
      </c>
      <c r="B335" s="4" t="s">
        <v>871</v>
      </c>
      <c r="C335" s="4" t="s">
        <v>1150</v>
      </c>
    </row>
    <row r="336" customFormat="false" ht="15" hidden="false" customHeight="false" outlineLevel="0" collapsed="false">
      <c r="A336" s="4" t="s">
        <v>351</v>
      </c>
      <c r="B336" s="4" t="s">
        <v>873</v>
      </c>
      <c r="C336" s="4" t="s">
        <v>1151</v>
      </c>
    </row>
    <row r="337" customFormat="false" ht="15" hidden="false" customHeight="false" outlineLevel="0" collapsed="false">
      <c r="A337" s="4" t="s">
        <v>351</v>
      </c>
      <c r="B337" s="4" t="s">
        <v>875</v>
      </c>
      <c r="C337" s="4" t="s">
        <v>1151</v>
      </c>
    </row>
    <row r="338" customFormat="false" ht="15" hidden="false" customHeight="false" outlineLevel="0" collapsed="false">
      <c r="A338" s="4" t="s">
        <v>351</v>
      </c>
      <c r="B338" s="4" t="s">
        <v>876</v>
      </c>
      <c r="C338" s="4" t="s">
        <v>1152</v>
      </c>
    </row>
    <row r="339" customFormat="false" ht="15" hidden="false" customHeight="false" outlineLevel="0" collapsed="false">
      <c r="A339" s="4" t="s">
        <v>351</v>
      </c>
      <c r="B339" s="4" t="s">
        <v>878</v>
      </c>
      <c r="C339" s="4" t="s">
        <v>1153</v>
      </c>
    </row>
    <row r="340" customFormat="false" ht="15" hidden="false" customHeight="false" outlineLevel="0" collapsed="false">
      <c r="A340" s="4" t="s">
        <v>351</v>
      </c>
      <c r="B340" s="4" t="s">
        <v>880</v>
      </c>
      <c r="C340" s="4" t="s">
        <v>1154</v>
      </c>
    </row>
    <row r="341" customFormat="false" ht="15" hidden="false" customHeight="false" outlineLevel="0" collapsed="false">
      <c r="A341" s="4" t="s">
        <v>351</v>
      </c>
      <c r="B341" s="4" t="s">
        <v>882</v>
      </c>
      <c r="C341" s="4" t="s">
        <v>1155</v>
      </c>
    </row>
    <row r="342" customFormat="false" ht="15" hidden="false" customHeight="false" outlineLevel="0" collapsed="false">
      <c r="A342" s="4" t="s">
        <v>351</v>
      </c>
      <c r="B342" s="4" t="s">
        <v>884</v>
      </c>
      <c r="C342" s="4" t="s">
        <v>1156</v>
      </c>
    </row>
    <row r="343" customFormat="false" ht="15" hidden="false" customHeight="false" outlineLevel="0" collapsed="false">
      <c r="A343" s="4" t="s">
        <v>351</v>
      </c>
      <c r="B343" s="4" t="s">
        <v>886</v>
      </c>
      <c r="C343" s="4" t="s">
        <v>1157</v>
      </c>
    </row>
    <row r="344" customFormat="false" ht="15" hidden="false" customHeight="false" outlineLevel="0" collapsed="false">
      <c r="A344" s="4" t="s">
        <v>351</v>
      </c>
      <c r="B344" s="4" t="s">
        <v>888</v>
      </c>
      <c r="C344" s="4" t="s">
        <v>1158</v>
      </c>
    </row>
    <row r="345" customFormat="false" ht="15" hidden="false" customHeight="false" outlineLevel="0" collapsed="false">
      <c r="A345" s="4" t="s">
        <v>351</v>
      </c>
      <c r="B345" s="4" t="s">
        <v>890</v>
      </c>
      <c r="C345" s="4" t="s">
        <v>1159</v>
      </c>
    </row>
    <row r="346" customFormat="false" ht="15" hidden="false" customHeight="false" outlineLevel="0" collapsed="false">
      <c r="A346" s="4" t="s">
        <v>141</v>
      </c>
      <c r="B346" s="4" t="s">
        <v>861</v>
      </c>
      <c r="C346" s="4" t="s">
        <v>1160</v>
      </c>
    </row>
    <row r="347" customFormat="false" ht="15" hidden="false" customHeight="false" outlineLevel="0" collapsed="false">
      <c r="A347" s="4" t="s">
        <v>141</v>
      </c>
      <c r="B347" s="4" t="s">
        <v>863</v>
      </c>
      <c r="C347" s="4" t="s">
        <v>1160</v>
      </c>
    </row>
    <row r="348" customFormat="false" ht="15" hidden="false" customHeight="false" outlineLevel="0" collapsed="false">
      <c r="A348" s="4" t="s">
        <v>141</v>
      </c>
      <c r="B348" s="4" t="s">
        <v>865</v>
      </c>
      <c r="C348" s="4" t="s">
        <v>1160</v>
      </c>
    </row>
    <row r="349" customFormat="false" ht="15" hidden="false" customHeight="false" outlineLevel="0" collapsed="false">
      <c r="A349" s="4" t="s">
        <v>141</v>
      </c>
      <c r="B349" s="4" t="s">
        <v>867</v>
      </c>
      <c r="C349" s="4" t="s">
        <v>1161</v>
      </c>
    </row>
    <row r="350" customFormat="false" ht="15" hidden="false" customHeight="false" outlineLevel="0" collapsed="false">
      <c r="A350" s="4" t="s">
        <v>141</v>
      </c>
      <c r="B350" s="4" t="s">
        <v>869</v>
      </c>
      <c r="C350" s="4" t="s">
        <v>1161</v>
      </c>
    </row>
    <row r="351" customFormat="false" ht="15" hidden="false" customHeight="false" outlineLevel="0" collapsed="false">
      <c r="A351" s="4" t="s">
        <v>141</v>
      </c>
      <c r="B351" s="4" t="s">
        <v>871</v>
      </c>
      <c r="C351" s="4" t="s">
        <v>1161</v>
      </c>
    </row>
    <row r="352" customFormat="false" ht="15" hidden="false" customHeight="false" outlineLevel="0" collapsed="false">
      <c r="A352" s="4" t="s">
        <v>141</v>
      </c>
      <c r="B352" s="4" t="s">
        <v>873</v>
      </c>
      <c r="C352" s="4" t="s">
        <v>1162</v>
      </c>
    </row>
    <row r="353" customFormat="false" ht="15" hidden="false" customHeight="false" outlineLevel="0" collapsed="false">
      <c r="A353" s="4" t="s">
        <v>141</v>
      </c>
      <c r="B353" s="4" t="s">
        <v>875</v>
      </c>
      <c r="C353" s="4" t="s">
        <v>1162</v>
      </c>
    </row>
    <row r="354" customFormat="false" ht="15" hidden="false" customHeight="false" outlineLevel="0" collapsed="false">
      <c r="A354" s="4" t="s">
        <v>141</v>
      </c>
      <c r="B354" s="4" t="s">
        <v>876</v>
      </c>
      <c r="C354" s="4" t="s">
        <v>1163</v>
      </c>
    </row>
    <row r="355" customFormat="false" ht="15" hidden="false" customHeight="false" outlineLevel="0" collapsed="false">
      <c r="A355" s="4" t="s">
        <v>141</v>
      </c>
      <c r="B355" s="4" t="s">
        <v>878</v>
      </c>
      <c r="C355" s="4" t="s">
        <v>1164</v>
      </c>
    </row>
    <row r="356" customFormat="false" ht="15" hidden="false" customHeight="false" outlineLevel="0" collapsed="false">
      <c r="A356" s="4" t="s">
        <v>141</v>
      </c>
      <c r="B356" s="4" t="s">
        <v>880</v>
      </c>
      <c r="C356" s="4" t="s">
        <v>1165</v>
      </c>
    </row>
    <row r="357" customFormat="false" ht="15" hidden="false" customHeight="false" outlineLevel="0" collapsed="false">
      <c r="A357" s="4" t="s">
        <v>141</v>
      </c>
      <c r="B357" s="4" t="s">
        <v>882</v>
      </c>
      <c r="C357" s="4" t="s">
        <v>1166</v>
      </c>
    </row>
    <row r="358" customFormat="false" ht="15" hidden="false" customHeight="false" outlineLevel="0" collapsed="false">
      <c r="A358" s="4" t="s">
        <v>141</v>
      </c>
      <c r="B358" s="4" t="s">
        <v>884</v>
      </c>
      <c r="C358" s="4" t="s">
        <v>1167</v>
      </c>
    </row>
    <row r="359" customFormat="false" ht="15" hidden="false" customHeight="false" outlineLevel="0" collapsed="false">
      <c r="A359" s="4" t="s">
        <v>141</v>
      </c>
      <c r="B359" s="4" t="s">
        <v>886</v>
      </c>
      <c r="C359" s="4" t="s">
        <v>1168</v>
      </c>
    </row>
    <row r="360" customFormat="false" ht="15" hidden="false" customHeight="false" outlineLevel="0" collapsed="false">
      <c r="A360" s="4" t="s">
        <v>141</v>
      </c>
      <c r="B360" s="4" t="s">
        <v>888</v>
      </c>
      <c r="C360" s="4" t="s">
        <v>1169</v>
      </c>
    </row>
    <row r="361" customFormat="false" ht="15" hidden="false" customHeight="false" outlineLevel="0" collapsed="false">
      <c r="A361" s="4" t="s">
        <v>141</v>
      </c>
      <c r="B361" s="4" t="s">
        <v>890</v>
      </c>
      <c r="C361" s="4" t="s">
        <v>1170</v>
      </c>
    </row>
    <row r="362" customFormat="false" ht="15" hidden="false" customHeight="false" outlineLevel="0" collapsed="false">
      <c r="A362" s="4" t="s">
        <v>359</v>
      </c>
      <c r="B362" s="4" t="s">
        <v>861</v>
      </c>
      <c r="C362" s="4" t="s">
        <v>1171</v>
      </c>
    </row>
    <row r="363" customFormat="false" ht="15" hidden="false" customHeight="false" outlineLevel="0" collapsed="false">
      <c r="A363" s="4" t="s">
        <v>359</v>
      </c>
      <c r="B363" s="4" t="s">
        <v>863</v>
      </c>
      <c r="C363" s="4" t="s">
        <v>1171</v>
      </c>
    </row>
    <row r="364" customFormat="false" ht="15" hidden="false" customHeight="false" outlineLevel="0" collapsed="false">
      <c r="A364" s="4" t="s">
        <v>359</v>
      </c>
      <c r="B364" s="4" t="s">
        <v>865</v>
      </c>
      <c r="C364" s="4" t="s">
        <v>1171</v>
      </c>
    </row>
    <row r="365" customFormat="false" ht="15" hidden="false" customHeight="false" outlineLevel="0" collapsed="false">
      <c r="A365" s="4" t="s">
        <v>359</v>
      </c>
      <c r="B365" s="4" t="s">
        <v>867</v>
      </c>
      <c r="C365" s="4" t="s">
        <v>1172</v>
      </c>
    </row>
    <row r="366" customFormat="false" ht="15" hidden="false" customHeight="false" outlineLevel="0" collapsed="false">
      <c r="A366" s="4" t="s">
        <v>359</v>
      </c>
      <c r="B366" s="4" t="s">
        <v>869</v>
      </c>
      <c r="C366" s="4" t="s">
        <v>1172</v>
      </c>
    </row>
    <row r="367" customFormat="false" ht="15" hidden="false" customHeight="false" outlineLevel="0" collapsed="false">
      <c r="A367" s="4" t="s">
        <v>359</v>
      </c>
      <c r="B367" s="4" t="s">
        <v>871</v>
      </c>
      <c r="C367" s="4" t="s">
        <v>1172</v>
      </c>
    </row>
    <row r="368" customFormat="false" ht="15" hidden="false" customHeight="false" outlineLevel="0" collapsed="false">
      <c r="A368" s="4" t="s">
        <v>359</v>
      </c>
      <c r="B368" s="4" t="s">
        <v>873</v>
      </c>
      <c r="C368" s="4" t="s">
        <v>1173</v>
      </c>
    </row>
    <row r="369" customFormat="false" ht="15" hidden="false" customHeight="false" outlineLevel="0" collapsed="false">
      <c r="A369" s="4" t="s">
        <v>359</v>
      </c>
      <c r="B369" s="4" t="s">
        <v>875</v>
      </c>
      <c r="C369" s="4" t="s">
        <v>1173</v>
      </c>
    </row>
    <row r="370" customFormat="false" ht="15" hidden="false" customHeight="false" outlineLevel="0" collapsed="false">
      <c r="A370" s="4" t="s">
        <v>359</v>
      </c>
      <c r="B370" s="4" t="s">
        <v>876</v>
      </c>
      <c r="C370" s="4" t="s">
        <v>1174</v>
      </c>
    </row>
    <row r="371" customFormat="false" ht="15" hidden="false" customHeight="false" outlineLevel="0" collapsed="false">
      <c r="A371" s="4" t="s">
        <v>359</v>
      </c>
      <c r="B371" s="4" t="s">
        <v>878</v>
      </c>
      <c r="C371" s="4" t="s">
        <v>1175</v>
      </c>
    </row>
    <row r="372" customFormat="false" ht="15" hidden="false" customHeight="false" outlineLevel="0" collapsed="false">
      <c r="A372" s="4" t="s">
        <v>359</v>
      </c>
      <c r="B372" s="4" t="s">
        <v>880</v>
      </c>
      <c r="C372" s="4" t="s">
        <v>1176</v>
      </c>
    </row>
    <row r="373" customFormat="false" ht="15" hidden="false" customHeight="false" outlineLevel="0" collapsed="false">
      <c r="A373" s="4" t="s">
        <v>359</v>
      </c>
      <c r="B373" s="4" t="s">
        <v>882</v>
      </c>
      <c r="C373" s="4" t="s">
        <v>1177</v>
      </c>
    </row>
    <row r="374" customFormat="false" ht="15" hidden="false" customHeight="false" outlineLevel="0" collapsed="false">
      <c r="A374" s="4" t="s">
        <v>359</v>
      </c>
      <c r="B374" s="4" t="s">
        <v>884</v>
      </c>
      <c r="C374" s="4" t="s">
        <v>1178</v>
      </c>
    </row>
    <row r="375" customFormat="false" ht="15" hidden="false" customHeight="false" outlineLevel="0" collapsed="false">
      <c r="A375" s="4" t="s">
        <v>359</v>
      </c>
      <c r="B375" s="4" t="s">
        <v>886</v>
      </c>
      <c r="C375" s="4" t="s">
        <v>1179</v>
      </c>
    </row>
    <row r="376" customFormat="false" ht="15" hidden="false" customHeight="false" outlineLevel="0" collapsed="false">
      <c r="A376" s="4" t="s">
        <v>359</v>
      </c>
      <c r="B376" s="4" t="s">
        <v>888</v>
      </c>
      <c r="C376" s="4" t="s">
        <v>1180</v>
      </c>
    </row>
    <row r="377" customFormat="false" ht="15" hidden="false" customHeight="false" outlineLevel="0" collapsed="false">
      <c r="A377" s="4" t="s">
        <v>359</v>
      </c>
      <c r="B377" s="4" t="s">
        <v>890</v>
      </c>
      <c r="C377" s="4" t="s">
        <v>1181</v>
      </c>
    </row>
    <row r="378" customFormat="false" ht="15" hidden="false" customHeight="false" outlineLevel="0" collapsed="false">
      <c r="A378" s="4" t="s">
        <v>145</v>
      </c>
      <c r="B378" s="4" t="s">
        <v>861</v>
      </c>
      <c r="C378" s="4" t="s">
        <v>1182</v>
      </c>
    </row>
    <row r="379" customFormat="false" ht="15" hidden="false" customHeight="false" outlineLevel="0" collapsed="false">
      <c r="A379" s="4" t="s">
        <v>145</v>
      </c>
      <c r="B379" s="4" t="s">
        <v>863</v>
      </c>
      <c r="C379" s="4" t="s">
        <v>1183</v>
      </c>
    </row>
    <row r="380" customFormat="false" ht="15" hidden="false" customHeight="false" outlineLevel="0" collapsed="false">
      <c r="A380" s="4" t="s">
        <v>145</v>
      </c>
      <c r="B380" s="4" t="s">
        <v>865</v>
      </c>
      <c r="C380" s="4" t="s">
        <v>1184</v>
      </c>
    </row>
    <row r="381" customFormat="false" ht="15" hidden="false" customHeight="false" outlineLevel="0" collapsed="false">
      <c r="A381" s="4" t="s">
        <v>145</v>
      </c>
      <c r="B381" s="4" t="s">
        <v>867</v>
      </c>
      <c r="C381" s="4" t="s">
        <v>1185</v>
      </c>
    </row>
    <row r="382" customFormat="false" ht="15" hidden="false" customHeight="false" outlineLevel="0" collapsed="false">
      <c r="A382" s="4" t="s">
        <v>145</v>
      </c>
      <c r="B382" s="4" t="s">
        <v>869</v>
      </c>
      <c r="C382" s="4" t="s">
        <v>1186</v>
      </c>
    </row>
    <row r="383" customFormat="false" ht="15" hidden="false" customHeight="false" outlineLevel="0" collapsed="false">
      <c r="A383" s="4" t="s">
        <v>145</v>
      </c>
      <c r="B383" s="4" t="s">
        <v>871</v>
      </c>
      <c r="C383" s="4" t="s">
        <v>1187</v>
      </c>
    </row>
    <row r="384" customFormat="false" ht="15" hidden="false" customHeight="false" outlineLevel="0" collapsed="false">
      <c r="A384" s="4" t="s">
        <v>145</v>
      </c>
      <c r="B384" s="4" t="s">
        <v>873</v>
      </c>
      <c r="C384" s="4" t="s">
        <v>1188</v>
      </c>
    </row>
    <row r="385" customFormat="false" ht="15" hidden="false" customHeight="false" outlineLevel="0" collapsed="false">
      <c r="A385" s="4" t="s">
        <v>145</v>
      </c>
      <c r="B385" s="4" t="s">
        <v>875</v>
      </c>
      <c r="C385" s="4" t="s">
        <v>1188</v>
      </c>
    </row>
    <row r="386" customFormat="false" ht="15" hidden="false" customHeight="false" outlineLevel="0" collapsed="false">
      <c r="A386" s="4" t="s">
        <v>145</v>
      </c>
      <c r="B386" s="4" t="s">
        <v>876</v>
      </c>
      <c r="C386" s="4" t="s">
        <v>1189</v>
      </c>
    </row>
    <row r="387" customFormat="false" ht="15" hidden="false" customHeight="false" outlineLevel="0" collapsed="false">
      <c r="A387" s="4" t="s">
        <v>145</v>
      </c>
      <c r="B387" s="4" t="s">
        <v>878</v>
      </c>
      <c r="C387" s="4" t="s">
        <v>1190</v>
      </c>
    </row>
    <row r="388" customFormat="false" ht="15" hidden="false" customHeight="false" outlineLevel="0" collapsed="false">
      <c r="A388" s="4" t="s">
        <v>145</v>
      </c>
      <c r="B388" s="4" t="s">
        <v>880</v>
      </c>
      <c r="C388" s="4" t="s">
        <v>1191</v>
      </c>
    </row>
    <row r="389" customFormat="false" ht="15" hidden="false" customHeight="false" outlineLevel="0" collapsed="false">
      <c r="A389" s="4" t="s">
        <v>145</v>
      </c>
      <c r="B389" s="4" t="s">
        <v>882</v>
      </c>
      <c r="C389" s="4" t="s">
        <v>1192</v>
      </c>
    </row>
    <row r="390" customFormat="false" ht="15" hidden="false" customHeight="false" outlineLevel="0" collapsed="false">
      <c r="A390" s="4" t="s">
        <v>145</v>
      </c>
      <c r="B390" s="4" t="s">
        <v>884</v>
      </c>
      <c r="C390" s="4" t="s">
        <v>1193</v>
      </c>
    </row>
    <row r="391" customFormat="false" ht="15" hidden="false" customHeight="false" outlineLevel="0" collapsed="false">
      <c r="A391" s="4" t="s">
        <v>145</v>
      </c>
      <c r="B391" s="4" t="s">
        <v>886</v>
      </c>
      <c r="C391" s="4" t="s">
        <v>1194</v>
      </c>
    </row>
    <row r="392" customFormat="false" ht="15" hidden="false" customHeight="false" outlineLevel="0" collapsed="false">
      <c r="A392" s="4" t="s">
        <v>145</v>
      </c>
      <c r="B392" s="4" t="s">
        <v>888</v>
      </c>
      <c r="C392" s="4" t="s">
        <v>1195</v>
      </c>
    </row>
    <row r="393" customFormat="false" ht="15" hidden="false" customHeight="false" outlineLevel="0" collapsed="false">
      <c r="A393" s="4" t="s">
        <v>145</v>
      </c>
      <c r="B393" s="4" t="s">
        <v>890</v>
      </c>
      <c r="C393" s="4" t="s">
        <v>1196</v>
      </c>
    </row>
    <row r="394" customFormat="false" ht="15" hidden="false" customHeight="false" outlineLevel="0" collapsed="false">
      <c r="A394" s="4" t="s">
        <v>148</v>
      </c>
      <c r="B394" s="4" t="s">
        <v>1197</v>
      </c>
      <c r="C394" s="4" t="s">
        <v>1198</v>
      </c>
    </row>
    <row r="395" customFormat="false" ht="15" hidden="false" customHeight="false" outlineLevel="0" collapsed="false">
      <c r="A395" s="4" t="s">
        <v>148</v>
      </c>
      <c r="B395" s="4" t="s">
        <v>893</v>
      </c>
      <c r="C395" s="4" t="s">
        <v>1199</v>
      </c>
    </row>
    <row r="396" customFormat="false" ht="15" hidden="false" customHeight="false" outlineLevel="0" collapsed="false">
      <c r="A396" s="4" t="s">
        <v>148</v>
      </c>
      <c r="B396" s="4" t="s">
        <v>1200</v>
      </c>
      <c r="C396" s="4" t="s">
        <v>1201</v>
      </c>
    </row>
    <row r="397" customFormat="false" ht="15" hidden="false" customHeight="false" outlineLevel="0" collapsed="false">
      <c r="A397" s="4" t="s">
        <v>148</v>
      </c>
      <c r="B397" s="4" t="s">
        <v>1202</v>
      </c>
      <c r="C397" s="4" t="s">
        <v>1203</v>
      </c>
    </row>
    <row r="398" customFormat="false" ht="15" hidden="false" customHeight="false" outlineLevel="0" collapsed="false">
      <c r="A398" s="4" t="s">
        <v>148</v>
      </c>
      <c r="B398" s="4" t="s">
        <v>876</v>
      </c>
      <c r="C398" s="4" t="s">
        <v>1204</v>
      </c>
    </row>
    <row r="399" customFormat="false" ht="15" hidden="false" customHeight="false" outlineLevel="0" collapsed="false">
      <c r="A399" s="4" t="s">
        <v>148</v>
      </c>
      <c r="B399" s="4" t="s">
        <v>878</v>
      </c>
      <c r="C399" s="4" t="s">
        <v>1205</v>
      </c>
    </row>
    <row r="400" customFormat="false" ht="15" hidden="false" customHeight="false" outlineLevel="0" collapsed="false">
      <c r="A400" s="4" t="s">
        <v>148</v>
      </c>
      <c r="B400" s="4" t="s">
        <v>880</v>
      </c>
      <c r="C400" s="4" t="s">
        <v>1206</v>
      </c>
    </row>
    <row r="401" customFormat="false" ht="15" hidden="false" customHeight="false" outlineLevel="0" collapsed="false">
      <c r="A401" s="4" t="s">
        <v>148</v>
      </c>
      <c r="B401" s="4" t="s">
        <v>882</v>
      </c>
      <c r="C401" s="4" t="s">
        <v>1207</v>
      </c>
    </row>
    <row r="402" customFormat="false" ht="15" hidden="false" customHeight="false" outlineLevel="0" collapsed="false">
      <c r="A402" s="4" t="s">
        <v>148</v>
      </c>
      <c r="B402" s="4" t="s">
        <v>884</v>
      </c>
      <c r="C402" s="4" t="s">
        <v>1208</v>
      </c>
    </row>
    <row r="403" customFormat="false" ht="15" hidden="false" customHeight="false" outlineLevel="0" collapsed="false">
      <c r="A403" s="4" t="s">
        <v>148</v>
      </c>
      <c r="B403" s="4" t="s">
        <v>886</v>
      </c>
      <c r="C403" s="4" t="s">
        <v>1209</v>
      </c>
    </row>
    <row r="404" customFormat="false" ht="15" hidden="false" customHeight="false" outlineLevel="0" collapsed="false">
      <c r="A404" s="4" t="s">
        <v>148</v>
      </c>
      <c r="B404" s="4" t="s">
        <v>888</v>
      </c>
      <c r="C404" s="4" t="s">
        <v>1210</v>
      </c>
    </row>
    <row r="405" customFormat="false" ht="15" hidden="false" customHeight="false" outlineLevel="0" collapsed="false">
      <c r="A405" s="4" t="s">
        <v>148</v>
      </c>
      <c r="B405" s="4" t="s">
        <v>890</v>
      </c>
      <c r="C405" s="4" t="s">
        <v>1211</v>
      </c>
    </row>
    <row r="406" customFormat="false" ht="15" hidden="false" customHeight="false" outlineLevel="0" collapsed="false">
      <c r="A406" s="4" t="s">
        <v>151</v>
      </c>
      <c r="B406" s="4" t="s">
        <v>1197</v>
      </c>
      <c r="C406" s="4" t="s">
        <v>1212</v>
      </c>
    </row>
    <row r="407" customFormat="false" ht="15" hidden="false" customHeight="false" outlineLevel="0" collapsed="false">
      <c r="A407" s="4" t="s">
        <v>151</v>
      </c>
      <c r="B407" s="4" t="s">
        <v>893</v>
      </c>
      <c r="C407" s="4" t="s">
        <v>1213</v>
      </c>
    </row>
    <row r="408" customFormat="false" ht="15" hidden="false" customHeight="false" outlineLevel="0" collapsed="false">
      <c r="A408" s="4" t="s">
        <v>151</v>
      </c>
      <c r="B408" s="4" t="s">
        <v>1200</v>
      </c>
      <c r="C408" s="4" t="s">
        <v>1214</v>
      </c>
    </row>
    <row r="409" customFormat="false" ht="15" hidden="false" customHeight="false" outlineLevel="0" collapsed="false">
      <c r="A409" s="4" t="s">
        <v>151</v>
      </c>
      <c r="B409" s="4" t="s">
        <v>1202</v>
      </c>
      <c r="C409" s="4" t="s">
        <v>1215</v>
      </c>
    </row>
    <row r="410" customFormat="false" ht="15" hidden="false" customHeight="false" outlineLevel="0" collapsed="false">
      <c r="A410" s="4" t="s">
        <v>151</v>
      </c>
      <c r="B410" s="4" t="s">
        <v>876</v>
      </c>
      <c r="C410" s="4" t="s">
        <v>1216</v>
      </c>
    </row>
    <row r="411" customFormat="false" ht="15" hidden="false" customHeight="false" outlineLevel="0" collapsed="false">
      <c r="A411" s="4" t="s">
        <v>151</v>
      </c>
      <c r="B411" s="4" t="s">
        <v>878</v>
      </c>
      <c r="C411" s="4" t="s">
        <v>1217</v>
      </c>
    </row>
    <row r="412" customFormat="false" ht="15" hidden="false" customHeight="false" outlineLevel="0" collapsed="false">
      <c r="A412" s="4" t="s">
        <v>151</v>
      </c>
      <c r="B412" s="4" t="s">
        <v>880</v>
      </c>
      <c r="C412" s="4" t="s">
        <v>1218</v>
      </c>
    </row>
    <row r="413" customFormat="false" ht="15" hidden="false" customHeight="false" outlineLevel="0" collapsed="false">
      <c r="A413" s="4" t="s">
        <v>151</v>
      </c>
      <c r="B413" s="4" t="s">
        <v>882</v>
      </c>
      <c r="C413" s="4" t="s">
        <v>1219</v>
      </c>
    </row>
    <row r="414" customFormat="false" ht="15" hidden="false" customHeight="false" outlineLevel="0" collapsed="false">
      <c r="A414" s="4" t="s">
        <v>151</v>
      </c>
      <c r="B414" s="4" t="s">
        <v>884</v>
      </c>
      <c r="C414" s="4" t="s">
        <v>1220</v>
      </c>
    </row>
    <row r="415" customFormat="false" ht="15" hidden="false" customHeight="false" outlineLevel="0" collapsed="false">
      <c r="A415" s="4" t="s">
        <v>151</v>
      </c>
      <c r="B415" s="4" t="s">
        <v>886</v>
      </c>
      <c r="C415" s="4" t="s">
        <v>1221</v>
      </c>
    </row>
    <row r="416" customFormat="false" ht="15" hidden="false" customHeight="false" outlineLevel="0" collapsed="false">
      <c r="A416" s="4" t="s">
        <v>151</v>
      </c>
      <c r="B416" s="4" t="s">
        <v>888</v>
      </c>
      <c r="C416" s="4" t="s">
        <v>1222</v>
      </c>
    </row>
    <row r="417" customFormat="false" ht="15" hidden="false" customHeight="false" outlineLevel="0" collapsed="false">
      <c r="A417" s="4" t="s">
        <v>151</v>
      </c>
      <c r="B417" s="4" t="s">
        <v>890</v>
      </c>
      <c r="C417" s="4" t="s">
        <v>1223</v>
      </c>
    </row>
    <row r="418" customFormat="false" ht="15" hidden="false" customHeight="false" outlineLevel="0" collapsed="false">
      <c r="A418" s="4" t="s">
        <v>377</v>
      </c>
      <c r="B418" s="4" t="s">
        <v>1197</v>
      </c>
      <c r="C418" s="4" t="s">
        <v>1224</v>
      </c>
    </row>
    <row r="419" customFormat="false" ht="15" hidden="false" customHeight="false" outlineLevel="0" collapsed="false">
      <c r="A419" s="4" t="s">
        <v>377</v>
      </c>
      <c r="B419" s="4" t="s">
        <v>1225</v>
      </c>
      <c r="C419" s="4" t="s">
        <v>1226</v>
      </c>
    </row>
    <row r="420" customFormat="false" ht="15" hidden="false" customHeight="false" outlineLevel="0" collapsed="false">
      <c r="A420" s="4" t="s">
        <v>377</v>
      </c>
      <c r="B420" s="4" t="s">
        <v>1227</v>
      </c>
      <c r="C420" s="4" t="s">
        <v>1228</v>
      </c>
    </row>
    <row r="421" customFormat="false" ht="15" hidden="false" customHeight="false" outlineLevel="0" collapsed="false">
      <c r="A421" s="4" t="s">
        <v>377</v>
      </c>
      <c r="B421" s="4" t="s">
        <v>1202</v>
      </c>
      <c r="C421" s="4" t="s">
        <v>1229</v>
      </c>
    </row>
    <row r="422" customFormat="false" ht="15" hidden="false" customHeight="false" outlineLevel="0" collapsed="false">
      <c r="A422" s="4" t="s">
        <v>377</v>
      </c>
      <c r="B422" s="4" t="s">
        <v>876</v>
      </c>
      <c r="C422" s="4" t="s">
        <v>1230</v>
      </c>
    </row>
    <row r="423" customFormat="false" ht="15" hidden="false" customHeight="false" outlineLevel="0" collapsed="false">
      <c r="A423" s="4" t="s">
        <v>377</v>
      </c>
      <c r="B423" s="4" t="s">
        <v>878</v>
      </c>
      <c r="C423" s="4" t="s">
        <v>1231</v>
      </c>
    </row>
    <row r="424" customFormat="false" ht="15" hidden="false" customHeight="false" outlineLevel="0" collapsed="false">
      <c r="A424" s="4" t="s">
        <v>377</v>
      </c>
      <c r="B424" s="4" t="s">
        <v>880</v>
      </c>
      <c r="C424" s="4" t="s">
        <v>1232</v>
      </c>
    </row>
    <row r="425" customFormat="false" ht="15" hidden="false" customHeight="false" outlineLevel="0" collapsed="false">
      <c r="A425" s="4" t="s">
        <v>377</v>
      </c>
      <c r="B425" s="4" t="s">
        <v>884</v>
      </c>
      <c r="C425" s="4" t="s">
        <v>1233</v>
      </c>
    </row>
    <row r="426" customFormat="false" ht="15" hidden="false" customHeight="false" outlineLevel="0" collapsed="false">
      <c r="A426" s="4" t="s">
        <v>377</v>
      </c>
      <c r="B426" s="4" t="s">
        <v>886</v>
      </c>
      <c r="C426" s="4" t="s">
        <v>1234</v>
      </c>
    </row>
    <row r="427" customFormat="false" ht="15" hidden="false" customHeight="false" outlineLevel="0" collapsed="false">
      <c r="A427" s="4" t="s">
        <v>377</v>
      </c>
      <c r="B427" s="4" t="s">
        <v>888</v>
      </c>
      <c r="C427" s="4" t="s">
        <v>1235</v>
      </c>
    </row>
    <row r="428" customFormat="false" ht="15" hidden="false" customHeight="false" outlineLevel="0" collapsed="false">
      <c r="A428" s="4" t="s">
        <v>377</v>
      </c>
      <c r="B428" s="4" t="s">
        <v>890</v>
      </c>
      <c r="C428" s="4" t="s">
        <v>1236</v>
      </c>
    </row>
    <row r="429" customFormat="false" ht="15" hidden="false" customHeight="false" outlineLevel="0" collapsed="false">
      <c r="A429" s="4" t="s">
        <v>156</v>
      </c>
      <c r="B429" s="4" t="s">
        <v>1197</v>
      </c>
      <c r="C429" s="4" t="s">
        <v>1237</v>
      </c>
    </row>
    <row r="430" customFormat="false" ht="15" hidden="false" customHeight="false" outlineLevel="0" collapsed="false">
      <c r="A430" s="4" t="s">
        <v>156</v>
      </c>
      <c r="B430" s="4" t="s">
        <v>1225</v>
      </c>
      <c r="C430" s="4" t="s">
        <v>1238</v>
      </c>
    </row>
    <row r="431" customFormat="false" ht="15" hidden="false" customHeight="false" outlineLevel="0" collapsed="false">
      <c r="A431" s="4" t="s">
        <v>156</v>
      </c>
      <c r="B431" s="4" t="s">
        <v>1227</v>
      </c>
      <c r="C431" s="4" t="s">
        <v>1239</v>
      </c>
    </row>
    <row r="432" customFormat="false" ht="15" hidden="false" customHeight="false" outlineLevel="0" collapsed="false">
      <c r="A432" s="4" t="s">
        <v>156</v>
      </c>
      <c r="B432" s="4" t="s">
        <v>1202</v>
      </c>
      <c r="C432" s="4" t="s">
        <v>1240</v>
      </c>
    </row>
    <row r="433" customFormat="false" ht="15" hidden="false" customHeight="false" outlineLevel="0" collapsed="false">
      <c r="A433" s="4" t="s">
        <v>156</v>
      </c>
      <c r="B433" s="4" t="s">
        <v>876</v>
      </c>
      <c r="C433" s="4" t="s">
        <v>1241</v>
      </c>
    </row>
    <row r="434" customFormat="false" ht="15" hidden="false" customHeight="false" outlineLevel="0" collapsed="false">
      <c r="A434" s="4" t="s">
        <v>156</v>
      </c>
      <c r="B434" s="4" t="s">
        <v>878</v>
      </c>
      <c r="C434" s="4" t="s">
        <v>1242</v>
      </c>
    </row>
    <row r="435" customFormat="false" ht="15" hidden="false" customHeight="false" outlineLevel="0" collapsed="false">
      <c r="A435" s="4" t="s">
        <v>156</v>
      </c>
      <c r="B435" s="4" t="s">
        <v>880</v>
      </c>
      <c r="C435" s="4" t="s">
        <v>1243</v>
      </c>
    </row>
    <row r="436" customFormat="false" ht="15" hidden="false" customHeight="false" outlineLevel="0" collapsed="false">
      <c r="A436" s="4" t="s">
        <v>156</v>
      </c>
      <c r="B436" s="4" t="s">
        <v>882</v>
      </c>
      <c r="C436" s="4" t="s">
        <v>1244</v>
      </c>
    </row>
    <row r="437" customFormat="false" ht="15" hidden="false" customHeight="false" outlineLevel="0" collapsed="false">
      <c r="A437" s="4" t="s">
        <v>156</v>
      </c>
      <c r="B437" s="4" t="s">
        <v>884</v>
      </c>
      <c r="C437" s="4" t="s">
        <v>1245</v>
      </c>
    </row>
    <row r="438" customFormat="false" ht="15" hidden="false" customHeight="false" outlineLevel="0" collapsed="false">
      <c r="A438" s="4" t="s">
        <v>156</v>
      </c>
      <c r="B438" s="4" t="s">
        <v>886</v>
      </c>
      <c r="C438" s="4" t="s">
        <v>1246</v>
      </c>
    </row>
    <row r="439" customFormat="false" ht="15" hidden="false" customHeight="false" outlineLevel="0" collapsed="false">
      <c r="A439" s="4" t="s">
        <v>156</v>
      </c>
      <c r="B439" s="4" t="s">
        <v>888</v>
      </c>
      <c r="C439" s="4" t="s">
        <v>1247</v>
      </c>
    </row>
    <row r="440" customFormat="false" ht="15" hidden="false" customHeight="false" outlineLevel="0" collapsed="false">
      <c r="A440" s="4" t="s">
        <v>156</v>
      </c>
      <c r="B440" s="4" t="s">
        <v>890</v>
      </c>
      <c r="C440" s="4" t="s">
        <v>1248</v>
      </c>
    </row>
    <row r="441" customFormat="false" ht="15" hidden="false" customHeight="false" outlineLevel="0" collapsed="false">
      <c r="A441" s="4" t="s">
        <v>159</v>
      </c>
      <c r="B441" s="4" t="s">
        <v>1197</v>
      </c>
      <c r="C441" s="4" t="s">
        <v>1249</v>
      </c>
    </row>
    <row r="442" customFormat="false" ht="15" hidden="false" customHeight="false" outlineLevel="0" collapsed="false">
      <c r="A442" s="4" t="s">
        <v>159</v>
      </c>
      <c r="B442" s="4" t="s">
        <v>893</v>
      </c>
      <c r="C442" s="4" t="s">
        <v>1250</v>
      </c>
    </row>
    <row r="443" customFormat="false" ht="15" hidden="false" customHeight="false" outlineLevel="0" collapsed="false">
      <c r="A443" s="4" t="s">
        <v>159</v>
      </c>
      <c r="B443" s="4" t="s">
        <v>1200</v>
      </c>
      <c r="C443" s="4" t="s">
        <v>1251</v>
      </c>
    </row>
    <row r="444" customFormat="false" ht="15" hidden="false" customHeight="false" outlineLevel="0" collapsed="false">
      <c r="A444" s="4" t="s">
        <v>159</v>
      </c>
      <c r="B444" s="4" t="s">
        <v>1202</v>
      </c>
      <c r="C444" s="4" t="s">
        <v>1252</v>
      </c>
    </row>
    <row r="445" customFormat="false" ht="15" hidden="false" customHeight="false" outlineLevel="0" collapsed="false">
      <c r="A445" s="4" t="s">
        <v>159</v>
      </c>
      <c r="B445" s="4" t="s">
        <v>876</v>
      </c>
      <c r="C445" s="4" t="s">
        <v>1253</v>
      </c>
    </row>
    <row r="446" customFormat="false" ht="15" hidden="false" customHeight="false" outlineLevel="0" collapsed="false">
      <c r="A446" s="4" t="s">
        <v>159</v>
      </c>
      <c r="B446" s="4" t="s">
        <v>878</v>
      </c>
      <c r="C446" s="4" t="s">
        <v>1254</v>
      </c>
    </row>
    <row r="447" customFormat="false" ht="15" hidden="false" customHeight="false" outlineLevel="0" collapsed="false">
      <c r="A447" s="4" t="s">
        <v>159</v>
      </c>
      <c r="B447" s="4" t="s">
        <v>880</v>
      </c>
      <c r="C447" s="4" t="s">
        <v>1255</v>
      </c>
    </row>
    <row r="448" customFormat="false" ht="15" hidden="false" customHeight="false" outlineLevel="0" collapsed="false">
      <c r="A448" s="4" t="s">
        <v>159</v>
      </c>
      <c r="B448" s="4" t="s">
        <v>884</v>
      </c>
      <c r="C448" s="4" t="s">
        <v>1256</v>
      </c>
    </row>
    <row r="449" customFormat="false" ht="15" hidden="false" customHeight="false" outlineLevel="0" collapsed="false">
      <c r="A449" s="4" t="s">
        <v>159</v>
      </c>
      <c r="B449" s="4" t="s">
        <v>886</v>
      </c>
      <c r="C449" s="4" t="s">
        <v>1257</v>
      </c>
    </row>
    <row r="450" customFormat="false" ht="15" hidden="false" customHeight="false" outlineLevel="0" collapsed="false">
      <c r="A450" s="4" t="s">
        <v>159</v>
      </c>
      <c r="B450" s="4" t="s">
        <v>888</v>
      </c>
      <c r="C450" s="4" t="s">
        <v>1258</v>
      </c>
    </row>
    <row r="451" customFormat="false" ht="15" hidden="false" customHeight="false" outlineLevel="0" collapsed="false">
      <c r="A451" s="4" t="s">
        <v>159</v>
      </c>
      <c r="B451" s="4" t="s">
        <v>890</v>
      </c>
      <c r="C451" s="4" t="s">
        <v>1259</v>
      </c>
    </row>
    <row r="452" customFormat="false" ht="15" hidden="false" customHeight="false" outlineLevel="0" collapsed="false">
      <c r="A452" s="4" t="s">
        <v>161</v>
      </c>
      <c r="B452" s="4" t="s">
        <v>1197</v>
      </c>
      <c r="C452" s="4" t="s">
        <v>1260</v>
      </c>
    </row>
    <row r="453" customFormat="false" ht="15" hidden="false" customHeight="false" outlineLevel="0" collapsed="false">
      <c r="A453" s="4" t="s">
        <v>161</v>
      </c>
      <c r="B453" s="4" t="s">
        <v>893</v>
      </c>
      <c r="C453" s="4" t="s">
        <v>1261</v>
      </c>
    </row>
    <row r="454" customFormat="false" ht="15" hidden="false" customHeight="false" outlineLevel="0" collapsed="false">
      <c r="A454" s="4" t="s">
        <v>161</v>
      </c>
      <c r="B454" s="4" t="s">
        <v>1200</v>
      </c>
      <c r="C454" s="4" t="s">
        <v>1262</v>
      </c>
    </row>
    <row r="455" customFormat="false" ht="15" hidden="false" customHeight="false" outlineLevel="0" collapsed="false">
      <c r="A455" s="4" t="s">
        <v>161</v>
      </c>
      <c r="B455" s="4" t="s">
        <v>1202</v>
      </c>
      <c r="C455" s="4" t="s">
        <v>1263</v>
      </c>
    </row>
    <row r="456" customFormat="false" ht="15" hidden="false" customHeight="false" outlineLevel="0" collapsed="false">
      <c r="A456" s="4" t="s">
        <v>161</v>
      </c>
      <c r="B456" s="4" t="s">
        <v>876</v>
      </c>
      <c r="C456" s="4" t="s">
        <v>1264</v>
      </c>
    </row>
    <row r="457" customFormat="false" ht="15" hidden="false" customHeight="false" outlineLevel="0" collapsed="false">
      <c r="A457" s="4" t="s">
        <v>161</v>
      </c>
      <c r="B457" s="4" t="s">
        <v>878</v>
      </c>
      <c r="C457" s="4" t="s">
        <v>1265</v>
      </c>
    </row>
    <row r="458" customFormat="false" ht="15" hidden="false" customHeight="false" outlineLevel="0" collapsed="false">
      <c r="A458" s="4" t="s">
        <v>161</v>
      </c>
      <c r="B458" s="4" t="s">
        <v>880</v>
      </c>
      <c r="C458" s="4" t="s">
        <v>1266</v>
      </c>
    </row>
    <row r="459" customFormat="false" ht="15" hidden="false" customHeight="false" outlineLevel="0" collapsed="false">
      <c r="A459" s="4" t="s">
        <v>161</v>
      </c>
      <c r="B459" s="4" t="s">
        <v>882</v>
      </c>
      <c r="C459" s="4" t="s">
        <v>1267</v>
      </c>
    </row>
    <row r="460" customFormat="false" ht="15" hidden="false" customHeight="false" outlineLevel="0" collapsed="false">
      <c r="A460" s="4" t="s">
        <v>161</v>
      </c>
      <c r="B460" s="4" t="s">
        <v>884</v>
      </c>
      <c r="C460" s="4" t="s">
        <v>1268</v>
      </c>
    </row>
    <row r="461" customFormat="false" ht="15" hidden="false" customHeight="false" outlineLevel="0" collapsed="false">
      <c r="A461" s="4" t="s">
        <v>161</v>
      </c>
      <c r="B461" s="4" t="s">
        <v>886</v>
      </c>
      <c r="C461" s="4" t="s">
        <v>1269</v>
      </c>
    </row>
    <row r="462" customFormat="false" ht="15" hidden="false" customHeight="false" outlineLevel="0" collapsed="false">
      <c r="A462" s="4" t="s">
        <v>161</v>
      </c>
      <c r="B462" s="4" t="s">
        <v>888</v>
      </c>
      <c r="C462" s="4" t="s">
        <v>1270</v>
      </c>
    </row>
    <row r="463" customFormat="false" ht="15" hidden="false" customHeight="false" outlineLevel="0" collapsed="false">
      <c r="A463" s="4" t="s">
        <v>161</v>
      </c>
      <c r="B463" s="4" t="s">
        <v>890</v>
      </c>
      <c r="C463" s="4" t="s">
        <v>1271</v>
      </c>
    </row>
    <row r="464" customFormat="false" ht="15" hidden="false" customHeight="false" outlineLevel="0" collapsed="false">
      <c r="A464" s="4" t="s">
        <v>394</v>
      </c>
      <c r="B464" s="4" t="s">
        <v>861</v>
      </c>
      <c r="C464" s="4" t="s">
        <v>1272</v>
      </c>
    </row>
    <row r="465" customFormat="false" ht="15" hidden="false" customHeight="false" outlineLevel="0" collapsed="false">
      <c r="A465" s="4" t="s">
        <v>394</v>
      </c>
      <c r="B465" s="4" t="s">
        <v>863</v>
      </c>
      <c r="C465" s="4" t="s">
        <v>1272</v>
      </c>
    </row>
    <row r="466" customFormat="false" ht="15" hidden="false" customHeight="false" outlineLevel="0" collapsed="false">
      <c r="A466" s="4" t="s">
        <v>394</v>
      </c>
      <c r="B466" s="4" t="s">
        <v>865</v>
      </c>
      <c r="C466" s="4" t="s">
        <v>1272</v>
      </c>
    </row>
    <row r="467" customFormat="false" ht="15" hidden="false" customHeight="false" outlineLevel="0" collapsed="false">
      <c r="A467" s="4" t="s">
        <v>394</v>
      </c>
      <c r="B467" s="4" t="s">
        <v>867</v>
      </c>
      <c r="C467" s="4" t="s">
        <v>1273</v>
      </c>
    </row>
    <row r="468" customFormat="false" ht="15" hidden="false" customHeight="false" outlineLevel="0" collapsed="false">
      <c r="A468" s="4" t="s">
        <v>394</v>
      </c>
      <c r="B468" s="4" t="s">
        <v>869</v>
      </c>
      <c r="C468" s="4" t="s">
        <v>1273</v>
      </c>
    </row>
    <row r="469" customFormat="false" ht="15" hidden="false" customHeight="false" outlineLevel="0" collapsed="false">
      <c r="A469" s="4" t="s">
        <v>394</v>
      </c>
      <c r="B469" s="4" t="s">
        <v>871</v>
      </c>
      <c r="C469" s="4" t="s">
        <v>1273</v>
      </c>
    </row>
    <row r="470" customFormat="false" ht="15" hidden="false" customHeight="false" outlineLevel="0" collapsed="false">
      <c r="A470" s="4" t="s">
        <v>394</v>
      </c>
      <c r="B470" s="4" t="s">
        <v>873</v>
      </c>
      <c r="C470" s="4" t="s">
        <v>1274</v>
      </c>
    </row>
    <row r="471" customFormat="false" ht="15" hidden="false" customHeight="false" outlineLevel="0" collapsed="false">
      <c r="A471" s="4" t="s">
        <v>394</v>
      </c>
      <c r="B471" s="4" t="s">
        <v>875</v>
      </c>
      <c r="C471" s="4" t="s">
        <v>1274</v>
      </c>
    </row>
    <row r="472" customFormat="false" ht="15" hidden="false" customHeight="false" outlineLevel="0" collapsed="false">
      <c r="A472" s="4" t="s">
        <v>394</v>
      </c>
      <c r="B472" s="4" t="s">
        <v>878</v>
      </c>
      <c r="C472" s="4" t="s">
        <v>1275</v>
      </c>
    </row>
    <row r="473" customFormat="false" ht="15" hidden="false" customHeight="false" outlineLevel="0" collapsed="false">
      <c r="A473" s="4" t="s">
        <v>394</v>
      </c>
      <c r="B473" s="4" t="s">
        <v>880</v>
      </c>
      <c r="C473" s="4" t="s">
        <v>1276</v>
      </c>
    </row>
    <row r="474" customFormat="false" ht="15" hidden="false" customHeight="false" outlineLevel="0" collapsed="false">
      <c r="A474" s="4" t="s">
        <v>394</v>
      </c>
      <c r="B474" s="4" t="s">
        <v>882</v>
      </c>
      <c r="C474" s="4" t="s">
        <v>1277</v>
      </c>
    </row>
    <row r="475" customFormat="false" ht="15" hidden="false" customHeight="false" outlineLevel="0" collapsed="false">
      <c r="A475" s="4" t="s">
        <v>394</v>
      </c>
      <c r="B475" s="4" t="s">
        <v>884</v>
      </c>
      <c r="C475" s="4" t="s">
        <v>1278</v>
      </c>
    </row>
    <row r="476" customFormat="false" ht="15" hidden="false" customHeight="false" outlineLevel="0" collapsed="false">
      <c r="A476" s="4" t="s">
        <v>394</v>
      </c>
      <c r="B476" s="4" t="s">
        <v>886</v>
      </c>
      <c r="C476" s="4" t="s">
        <v>1279</v>
      </c>
    </row>
    <row r="477" customFormat="false" ht="15" hidden="false" customHeight="false" outlineLevel="0" collapsed="false">
      <c r="A477" s="4" t="s">
        <v>394</v>
      </c>
      <c r="B477" s="4" t="s">
        <v>888</v>
      </c>
      <c r="C477" s="4" t="s">
        <v>1280</v>
      </c>
    </row>
    <row r="478" customFormat="false" ht="15" hidden="false" customHeight="false" outlineLevel="0" collapsed="false">
      <c r="A478" s="4" t="s">
        <v>394</v>
      </c>
      <c r="B478" s="4" t="s">
        <v>890</v>
      </c>
      <c r="C478" s="4" t="s">
        <v>1281</v>
      </c>
    </row>
    <row r="479" customFormat="false" ht="15" hidden="false" customHeight="false" outlineLevel="0" collapsed="false">
      <c r="A479" s="4" t="s">
        <v>398</v>
      </c>
      <c r="B479" s="4" t="s">
        <v>861</v>
      </c>
      <c r="C479" s="4" t="s">
        <v>1282</v>
      </c>
    </row>
    <row r="480" customFormat="false" ht="15" hidden="false" customHeight="false" outlineLevel="0" collapsed="false">
      <c r="A480" s="4" t="s">
        <v>398</v>
      </c>
      <c r="B480" s="4" t="s">
        <v>863</v>
      </c>
      <c r="C480" s="4" t="s">
        <v>1283</v>
      </c>
    </row>
    <row r="481" customFormat="false" ht="15" hidden="false" customHeight="false" outlineLevel="0" collapsed="false">
      <c r="A481" s="4" t="s">
        <v>398</v>
      </c>
      <c r="B481" s="4" t="s">
        <v>865</v>
      </c>
      <c r="C481" s="4" t="s">
        <v>1284</v>
      </c>
    </row>
    <row r="482" customFormat="false" ht="15" hidden="false" customHeight="false" outlineLevel="0" collapsed="false">
      <c r="A482" s="4" t="s">
        <v>398</v>
      </c>
      <c r="B482" s="4" t="s">
        <v>893</v>
      </c>
      <c r="C482" s="4" t="s">
        <v>1285</v>
      </c>
    </row>
    <row r="483" customFormat="false" ht="15" hidden="false" customHeight="false" outlineLevel="0" collapsed="false">
      <c r="A483" s="4" t="s">
        <v>398</v>
      </c>
      <c r="B483" s="4" t="s">
        <v>867</v>
      </c>
      <c r="C483" s="4" t="s">
        <v>1286</v>
      </c>
    </row>
    <row r="484" customFormat="false" ht="15" hidden="false" customHeight="false" outlineLevel="0" collapsed="false">
      <c r="A484" s="4" t="s">
        <v>398</v>
      </c>
      <c r="B484" s="4" t="s">
        <v>869</v>
      </c>
      <c r="C484" s="4" t="s">
        <v>1287</v>
      </c>
    </row>
    <row r="485" customFormat="false" ht="15" hidden="false" customHeight="false" outlineLevel="0" collapsed="false">
      <c r="A485" s="4" t="s">
        <v>398</v>
      </c>
      <c r="B485" s="4" t="s">
        <v>871</v>
      </c>
      <c r="C485" s="4" t="s">
        <v>1288</v>
      </c>
    </row>
    <row r="486" customFormat="false" ht="15" hidden="false" customHeight="false" outlineLevel="0" collapsed="false">
      <c r="A486" s="4" t="s">
        <v>398</v>
      </c>
      <c r="B486" s="4" t="s">
        <v>873</v>
      </c>
      <c r="C486" s="4" t="s">
        <v>1289</v>
      </c>
    </row>
    <row r="487" customFormat="false" ht="15" hidden="false" customHeight="false" outlineLevel="0" collapsed="false">
      <c r="A487" s="4" t="s">
        <v>398</v>
      </c>
      <c r="B487" s="4" t="s">
        <v>875</v>
      </c>
      <c r="C487" s="4" t="s">
        <v>1289</v>
      </c>
    </row>
    <row r="488" customFormat="false" ht="15" hidden="false" customHeight="false" outlineLevel="0" collapsed="false">
      <c r="A488" s="4" t="s">
        <v>398</v>
      </c>
      <c r="B488" s="4" t="s">
        <v>876</v>
      </c>
      <c r="C488" s="4" t="s">
        <v>1290</v>
      </c>
    </row>
    <row r="489" customFormat="false" ht="15" hidden="false" customHeight="false" outlineLevel="0" collapsed="false">
      <c r="A489" s="4" t="s">
        <v>398</v>
      </c>
      <c r="B489" s="4" t="s">
        <v>878</v>
      </c>
      <c r="C489" s="4" t="s">
        <v>1291</v>
      </c>
    </row>
    <row r="490" customFormat="false" ht="15" hidden="false" customHeight="false" outlineLevel="0" collapsed="false">
      <c r="A490" s="4" t="s">
        <v>398</v>
      </c>
      <c r="B490" s="4" t="s">
        <v>880</v>
      </c>
      <c r="C490" s="4" t="s">
        <v>1292</v>
      </c>
    </row>
    <row r="491" customFormat="false" ht="15" hidden="false" customHeight="false" outlineLevel="0" collapsed="false">
      <c r="A491" s="4" t="s">
        <v>398</v>
      </c>
      <c r="B491" s="4" t="s">
        <v>882</v>
      </c>
      <c r="C491" s="4" t="s">
        <v>1293</v>
      </c>
    </row>
    <row r="492" customFormat="false" ht="15" hidden="false" customHeight="false" outlineLevel="0" collapsed="false">
      <c r="A492" s="4" t="s">
        <v>398</v>
      </c>
      <c r="B492" s="4" t="s">
        <v>884</v>
      </c>
      <c r="C492" s="4" t="s">
        <v>1294</v>
      </c>
    </row>
    <row r="493" customFormat="false" ht="15" hidden="false" customHeight="false" outlineLevel="0" collapsed="false">
      <c r="A493" s="4" t="s">
        <v>398</v>
      </c>
      <c r="B493" s="4" t="s">
        <v>886</v>
      </c>
      <c r="C493" s="4" t="s">
        <v>1295</v>
      </c>
    </row>
    <row r="494" customFormat="false" ht="15" hidden="false" customHeight="false" outlineLevel="0" collapsed="false">
      <c r="A494" s="4" t="s">
        <v>398</v>
      </c>
      <c r="B494" s="4" t="s">
        <v>888</v>
      </c>
      <c r="C494" s="4" t="s">
        <v>1296</v>
      </c>
    </row>
    <row r="495" customFormat="false" ht="15" hidden="false" customHeight="false" outlineLevel="0" collapsed="false">
      <c r="A495" s="4" t="s">
        <v>398</v>
      </c>
      <c r="B495" s="4" t="s">
        <v>890</v>
      </c>
      <c r="C495" s="4" t="s">
        <v>1297</v>
      </c>
    </row>
    <row r="496" customFormat="false" ht="15" hidden="false" customHeight="false" outlineLevel="0" collapsed="false">
      <c r="A496" s="4" t="s">
        <v>169</v>
      </c>
      <c r="B496" s="4" t="s">
        <v>861</v>
      </c>
      <c r="C496" s="4" t="s">
        <v>1298</v>
      </c>
    </row>
    <row r="497" customFormat="false" ht="15" hidden="false" customHeight="false" outlineLevel="0" collapsed="false">
      <c r="A497" s="4" t="s">
        <v>169</v>
      </c>
      <c r="B497" s="4" t="s">
        <v>863</v>
      </c>
      <c r="C497" s="4" t="s">
        <v>1298</v>
      </c>
    </row>
    <row r="498" customFormat="false" ht="15" hidden="false" customHeight="false" outlineLevel="0" collapsed="false">
      <c r="A498" s="4" t="s">
        <v>169</v>
      </c>
      <c r="B498" s="4" t="s">
        <v>865</v>
      </c>
      <c r="C498" s="4" t="s">
        <v>1298</v>
      </c>
    </row>
    <row r="499" customFormat="false" ht="15" hidden="false" customHeight="false" outlineLevel="0" collapsed="false">
      <c r="A499" s="4" t="s">
        <v>169</v>
      </c>
      <c r="B499" s="4" t="s">
        <v>893</v>
      </c>
      <c r="C499" s="4" t="s">
        <v>1299</v>
      </c>
    </row>
    <row r="500" customFormat="false" ht="15" hidden="false" customHeight="false" outlineLevel="0" collapsed="false">
      <c r="A500" s="4" t="s">
        <v>169</v>
      </c>
      <c r="B500" s="4" t="s">
        <v>867</v>
      </c>
      <c r="C500" s="4" t="s">
        <v>1300</v>
      </c>
    </row>
    <row r="501" customFormat="false" ht="15" hidden="false" customHeight="false" outlineLevel="0" collapsed="false">
      <c r="A501" s="4" t="s">
        <v>169</v>
      </c>
      <c r="B501" s="4" t="s">
        <v>869</v>
      </c>
      <c r="C501" s="4" t="s">
        <v>1300</v>
      </c>
    </row>
    <row r="502" customFormat="false" ht="15" hidden="false" customHeight="false" outlineLevel="0" collapsed="false">
      <c r="A502" s="4" t="s">
        <v>169</v>
      </c>
      <c r="B502" s="4" t="s">
        <v>871</v>
      </c>
      <c r="C502" s="4" t="s">
        <v>1300</v>
      </c>
    </row>
    <row r="503" customFormat="false" ht="15" hidden="false" customHeight="false" outlineLevel="0" collapsed="false">
      <c r="A503" s="4" t="s">
        <v>169</v>
      </c>
      <c r="B503" s="4" t="s">
        <v>873</v>
      </c>
      <c r="C503" s="4" t="s">
        <v>1301</v>
      </c>
    </row>
    <row r="504" customFormat="false" ht="15" hidden="false" customHeight="false" outlineLevel="0" collapsed="false">
      <c r="A504" s="4" t="s">
        <v>169</v>
      </c>
      <c r="B504" s="4" t="s">
        <v>875</v>
      </c>
      <c r="C504" s="4" t="s">
        <v>1301</v>
      </c>
    </row>
    <row r="505" customFormat="false" ht="15" hidden="false" customHeight="false" outlineLevel="0" collapsed="false">
      <c r="A505" s="4" t="s">
        <v>169</v>
      </c>
      <c r="B505" s="4" t="s">
        <v>876</v>
      </c>
      <c r="C505" s="4" t="s">
        <v>1302</v>
      </c>
    </row>
    <row r="506" customFormat="false" ht="15" hidden="false" customHeight="false" outlineLevel="0" collapsed="false">
      <c r="A506" s="4" t="s">
        <v>169</v>
      </c>
      <c r="B506" s="4" t="s">
        <v>878</v>
      </c>
      <c r="C506" s="4" t="s">
        <v>1303</v>
      </c>
    </row>
    <row r="507" customFormat="false" ht="15" hidden="false" customHeight="false" outlineLevel="0" collapsed="false">
      <c r="A507" s="4" t="s">
        <v>169</v>
      </c>
      <c r="B507" s="4" t="s">
        <v>880</v>
      </c>
      <c r="C507" s="4" t="s">
        <v>1304</v>
      </c>
    </row>
    <row r="508" customFormat="false" ht="15" hidden="false" customHeight="false" outlineLevel="0" collapsed="false">
      <c r="A508" s="4" t="s">
        <v>169</v>
      </c>
      <c r="B508" s="4" t="s">
        <v>882</v>
      </c>
      <c r="C508" s="4" t="s">
        <v>1305</v>
      </c>
    </row>
    <row r="509" customFormat="false" ht="15" hidden="false" customHeight="false" outlineLevel="0" collapsed="false">
      <c r="A509" s="4" t="s">
        <v>169</v>
      </c>
      <c r="B509" s="4" t="s">
        <v>884</v>
      </c>
      <c r="C509" s="4" t="s">
        <v>1306</v>
      </c>
    </row>
    <row r="510" customFormat="false" ht="15" hidden="false" customHeight="false" outlineLevel="0" collapsed="false">
      <c r="A510" s="4" t="s">
        <v>169</v>
      </c>
      <c r="B510" s="4" t="s">
        <v>886</v>
      </c>
      <c r="C510" s="4" t="s">
        <v>1307</v>
      </c>
    </row>
    <row r="511" customFormat="false" ht="15" hidden="false" customHeight="false" outlineLevel="0" collapsed="false">
      <c r="A511" s="4" t="s">
        <v>169</v>
      </c>
      <c r="B511" s="4" t="s">
        <v>888</v>
      </c>
      <c r="C511" s="4" t="s">
        <v>1308</v>
      </c>
    </row>
    <row r="512" customFormat="false" ht="15" hidden="false" customHeight="false" outlineLevel="0" collapsed="false">
      <c r="A512" s="4" t="s">
        <v>169</v>
      </c>
      <c r="B512" s="4" t="s">
        <v>890</v>
      </c>
      <c r="C512" s="4" t="s">
        <v>1309</v>
      </c>
    </row>
    <row r="513" customFormat="false" ht="15" hidden="false" customHeight="false" outlineLevel="0" collapsed="false">
      <c r="A513" s="4" t="s">
        <v>172</v>
      </c>
      <c r="B513" s="4" t="s">
        <v>861</v>
      </c>
      <c r="C513" s="4" t="s">
        <v>1310</v>
      </c>
    </row>
    <row r="514" customFormat="false" ht="15" hidden="false" customHeight="false" outlineLevel="0" collapsed="false">
      <c r="A514" s="4" t="s">
        <v>172</v>
      </c>
      <c r="B514" s="4" t="s">
        <v>863</v>
      </c>
      <c r="C514" s="4" t="s">
        <v>1311</v>
      </c>
    </row>
    <row r="515" customFormat="false" ht="15" hidden="false" customHeight="false" outlineLevel="0" collapsed="false">
      <c r="A515" s="4" t="s">
        <v>172</v>
      </c>
      <c r="B515" s="4" t="s">
        <v>865</v>
      </c>
      <c r="C515" s="4" t="s">
        <v>1312</v>
      </c>
    </row>
    <row r="516" customFormat="false" ht="15" hidden="false" customHeight="false" outlineLevel="0" collapsed="false">
      <c r="A516" s="4" t="s">
        <v>172</v>
      </c>
      <c r="B516" s="4" t="s">
        <v>867</v>
      </c>
      <c r="C516" s="4" t="s">
        <v>1313</v>
      </c>
    </row>
    <row r="517" customFormat="false" ht="15" hidden="false" customHeight="false" outlineLevel="0" collapsed="false">
      <c r="A517" s="4" t="s">
        <v>172</v>
      </c>
      <c r="B517" s="4" t="s">
        <v>869</v>
      </c>
      <c r="C517" s="4" t="s">
        <v>1314</v>
      </c>
    </row>
    <row r="518" customFormat="false" ht="15" hidden="false" customHeight="false" outlineLevel="0" collapsed="false">
      <c r="A518" s="4" t="s">
        <v>172</v>
      </c>
      <c r="B518" s="4" t="s">
        <v>871</v>
      </c>
      <c r="C518" s="4" t="s">
        <v>1315</v>
      </c>
    </row>
    <row r="519" customFormat="false" ht="15" hidden="false" customHeight="false" outlineLevel="0" collapsed="false">
      <c r="A519" s="4" t="s">
        <v>172</v>
      </c>
      <c r="B519" s="4" t="s">
        <v>873</v>
      </c>
      <c r="C519" s="4" t="s">
        <v>1316</v>
      </c>
    </row>
    <row r="520" customFormat="false" ht="15" hidden="false" customHeight="false" outlineLevel="0" collapsed="false">
      <c r="A520" s="4" t="s">
        <v>172</v>
      </c>
      <c r="B520" s="4" t="s">
        <v>875</v>
      </c>
      <c r="C520" s="4" t="s">
        <v>1316</v>
      </c>
    </row>
    <row r="521" customFormat="false" ht="15" hidden="false" customHeight="false" outlineLevel="0" collapsed="false">
      <c r="A521" s="4" t="s">
        <v>172</v>
      </c>
      <c r="B521" s="4" t="s">
        <v>876</v>
      </c>
      <c r="C521" s="4" t="s">
        <v>1317</v>
      </c>
    </row>
    <row r="522" customFormat="false" ht="15" hidden="false" customHeight="false" outlineLevel="0" collapsed="false">
      <c r="A522" s="4" t="s">
        <v>172</v>
      </c>
      <c r="B522" s="4" t="s">
        <v>878</v>
      </c>
      <c r="C522" s="4" t="s">
        <v>1318</v>
      </c>
    </row>
    <row r="523" customFormat="false" ht="15" hidden="false" customHeight="false" outlineLevel="0" collapsed="false">
      <c r="A523" s="4" t="s">
        <v>172</v>
      </c>
      <c r="B523" s="4" t="s">
        <v>880</v>
      </c>
      <c r="C523" s="4" t="s">
        <v>1319</v>
      </c>
    </row>
    <row r="524" customFormat="false" ht="15" hidden="false" customHeight="false" outlineLevel="0" collapsed="false">
      <c r="A524" s="4" t="s">
        <v>172</v>
      </c>
      <c r="B524" s="4" t="s">
        <v>882</v>
      </c>
      <c r="C524" s="4" t="s">
        <v>1320</v>
      </c>
    </row>
    <row r="525" customFormat="false" ht="15" hidden="false" customHeight="false" outlineLevel="0" collapsed="false">
      <c r="A525" s="4" t="s">
        <v>172</v>
      </c>
      <c r="B525" s="4" t="s">
        <v>884</v>
      </c>
      <c r="C525" s="4" t="s">
        <v>1321</v>
      </c>
    </row>
    <row r="526" customFormat="false" ht="15" hidden="false" customHeight="false" outlineLevel="0" collapsed="false">
      <c r="A526" s="4" t="s">
        <v>172</v>
      </c>
      <c r="B526" s="4" t="s">
        <v>886</v>
      </c>
      <c r="C526" s="4" t="s">
        <v>1322</v>
      </c>
    </row>
    <row r="527" customFormat="false" ht="15" hidden="false" customHeight="false" outlineLevel="0" collapsed="false">
      <c r="A527" s="4" t="s">
        <v>172</v>
      </c>
      <c r="B527" s="4" t="s">
        <v>888</v>
      </c>
      <c r="C527" s="4" t="s">
        <v>1323</v>
      </c>
    </row>
    <row r="528" customFormat="false" ht="15" hidden="false" customHeight="false" outlineLevel="0" collapsed="false">
      <c r="A528" s="4" t="s">
        <v>172</v>
      </c>
      <c r="B528" s="4" t="s">
        <v>890</v>
      </c>
      <c r="C528" s="4" t="s">
        <v>1324</v>
      </c>
    </row>
    <row r="529" customFormat="false" ht="15" hidden="false" customHeight="false" outlineLevel="0" collapsed="false">
      <c r="A529" s="4" t="s">
        <v>411</v>
      </c>
      <c r="B529" s="4" t="s">
        <v>861</v>
      </c>
      <c r="C529" s="4" t="s">
        <v>1325</v>
      </c>
    </row>
    <row r="530" customFormat="false" ht="15" hidden="false" customHeight="false" outlineLevel="0" collapsed="false">
      <c r="A530" s="4" t="s">
        <v>411</v>
      </c>
      <c r="B530" s="4" t="s">
        <v>863</v>
      </c>
      <c r="C530" s="4" t="s">
        <v>1325</v>
      </c>
    </row>
    <row r="531" customFormat="false" ht="15" hidden="false" customHeight="false" outlineLevel="0" collapsed="false">
      <c r="A531" s="4" t="s">
        <v>411</v>
      </c>
      <c r="B531" s="4" t="s">
        <v>865</v>
      </c>
      <c r="C531" s="4" t="s">
        <v>1325</v>
      </c>
    </row>
    <row r="532" customFormat="false" ht="15" hidden="false" customHeight="false" outlineLevel="0" collapsed="false">
      <c r="A532" s="4" t="s">
        <v>411</v>
      </c>
      <c r="B532" s="4" t="s">
        <v>893</v>
      </c>
      <c r="C532" s="4" t="s">
        <v>1326</v>
      </c>
    </row>
    <row r="533" customFormat="false" ht="15" hidden="false" customHeight="false" outlineLevel="0" collapsed="false">
      <c r="A533" s="4" t="s">
        <v>411</v>
      </c>
      <c r="B533" s="4" t="s">
        <v>867</v>
      </c>
      <c r="C533" s="4" t="s">
        <v>1327</v>
      </c>
    </row>
    <row r="534" customFormat="false" ht="15" hidden="false" customHeight="false" outlineLevel="0" collapsed="false">
      <c r="A534" s="4" t="s">
        <v>411</v>
      </c>
      <c r="B534" s="4" t="s">
        <v>869</v>
      </c>
      <c r="C534" s="4" t="s">
        <v>1327</v>
      </c>
    </row>
    <row r="535" customFormat="false" ht="15" hidden="false" customHeight="false" outlineLevel="0" collapsed="false">
      <c r="A535" s="4" t="s">
        <v>411</v>
      </c>
      <c r="B535" s="4" t="s">
        <v>871</v>
      </c>
      <c r="C535" s="4" t="s">
        <v>1327</v>
      </c>
    </row>
    <row r="536" customFormat="false" ht="15" hidden="false" customHeight="false" outlineLevel="0" collapsed="false">
      <c r="A536" s="4" t="s">
        <v>411</v>
      </c>
      <c r="B536" s="4" t="s">
        <v>873</v>
      </c>
      <c r="C536" s="4" t="s">
        <v>1328</v>
      </c>
    </row>
    <row r="537" customFormat="false" ht="15" hidden="false" customHeight="false" outlineLevel="0" collapsed="false">
      <c r="A537" s="4" t="s">
        <v>411</v>
      </c>
      <c r="B537" s="4" t="s">
        <v>875</v>
      </c>
      <c r="C537" s="4" t="s">
        <v>1328</v>
      </c>
    </row>
    <row r="538" customFormat="false" ht="15" hidden="false" customHeight="false" outlineLevel="0" collapsed="false">
      <c r="A538" s="4" t="s">
        <v>411</v>
      </c>
      <c r="B538" s="4" t="s">
        <v>876</v>
      </c>
      <c r="C538" s="4" t="s">
        <v>1329</v>
      </c>
    </row>
    <row r="539" customFormat="false" ht="15" hidden="false" customHeight="false" outlineLevel="0" collapsed="false">
      <c r="A539" s="4" t="s">
        <v>411</v>
      </c>
      <c r="B539" s="4" t="s">
        <v>878</v>
      </c>
      <c r="C539" s="4" t="s">
        <v>1330</v>
      </c>
    </row>
    <row r="540" customFormat="false" ht="15" hidden="false" customHeight="false" outlineLevel="0" collapsed="false">
      <c r="A540" s="4" t="s">
        <v>411</v>
      </c>
      <c r="B540" s="4" t="s">
        <v>880</v>
      </c>
      <c r="C540" s="4" t="s">
        <v>1331</v>
      </c>
    </row>
    <row r="541" customFormat="false" ht="15" hidden="false" customHeight="false" outlineLevel="0" collapsed="false">
      <c r="A541" s="4" t="s">
        <v>411</v>
      </c>
      <c r="B541" s="4" t="s">
        <v>882</v>
      </c>
      <c r="C541" s="4" t="s">
        <v>1332</v>
      </c>
    </row>
    <row r="542" customFormat="false" ht="15" hidden="false" customHeight="false" outlineLevel="0" collapsed="false">
      <c r="A542" s="4" t="s">
        <v>411</v>
      </c>
      <c r="B542" s="4" t="s">
        <v>884</v>
      </c>
      <c r="C542" s="4" t="s">
        <v>1333</v>
      </c>
    </row>
    <row r="543" customFormat="false" ht="15" hidden="false" customHeight="false" outlineLevel="0" collapsed="false">
      <c r="A543" s="4" t="s">
        <v>411</v>
      </c>
      <c r="B543" s="4" t="s">
        <v>886</v>
      </c>
      <c r="C543" s="4" t="s">
        <v>1334</v>
      </c>
    </row>
    <row r="544" customFormat="false" ht="15" hidden="false" customHeight="false" outlineLevel="0" collapsed="false">
      <c r="A544" s="4" t="s">
        <v>411</v>
      </c>
      <c r="B544" s="4" t="s">
        <v>888</v>
      </c>
      <c r="C544" s="4" t="s">
        <v>1335</v>
      </c>
    </row>
    <row r="545" customFormat="false" ht="15" hidden="false" customHeight="false" outlineLevel="0" collapsed="false">
      <c r="A545" s="4" t="s">
        <v>411</v>
      </c>
      <c r="B545" s="4" t="s">
        <v>890</v>
      </c>
      <c r="C545" s="4" t="s">
        <v>1336</v>
      </c>
    </row>
    <row r="546" customFormat="false" ht="15" hidden="false" customHeight="false" outlineLevel="0" collapsed="false">
      <c r="A546" s="4" t="s">
        <v>177</v>
      </c>
      <c r="B546" s="4" t="s">
        <v>861</v>
      </c>
      <c r="C546" s="4" t="s">
        <v>1337</v>
      </c>
    </row>
    <row r="547" customFormat="false" ht="15" hidden="false" customHeight="false" outlineLevel="0" collapsed="false">
      <c r="A547" s="4" t="s">
        <v>177</v>
      </c>
      <c r="B547" s="4" t="s">
        <v>863</v>
      </c>
      <c r="C547" s="4" t="s">
        <v>1337</v>
      </c>
    </row>
    <row r="548" customFormat="false" ht="15" hidden="false" customHeight="false" outlineLevel="0" collapsed="false">
      <c r="A548" s="4" t="s">
        <v>177</v>
      </c>
      <c r="B548" s="4" t="s">
        <v>865</v>
      </c>
      <c r="C548" s="4" t="s">
        <v>1337</v>
      </c>
    </row>
    <row r="549" customFormat="false" ht="15" hidden="false" customHeight="false" outlineLevel="0" collapsed="false">
      <c r="A549" s="4" t="s">
        <v>177</v>
      </c>
      <c r="B549" s="4" t="s">
        <v>867</v>
      </c>
      <c r="C549" s="4" t="s">
        <v>1338</v>
      </c>
    </row>
    <row r="550" customFormat="false" ht="15" hidden="false" customHeight="false" outlineLevel="0" collapsed="false">
      <c r="A550" s="4" t="s">
        <v>177</v>
      </c>
      <c r="B550" s="4" t="s">
        <v>869</v>
      </c>
      <c r="C550" s="4" t="s">
        <v>1338</v>
      </c>
    </row>
    <row r="551" customFormat="false" ht="15" hidden="false" customHeight="false" outlineLevel="0" collapsed="false">
      <c r="A551" s="4" t="s">
        <v>177</v>
      </c>
      <c r="B551" s="4" t="s">
        <v>871</v>
      </c>
      <c r="C551" s="4" t="s">
        <v>1338</v>
      </c>
    </row>
    <row r="552" customFormat="false" ht="15" hidden="false" customHeight="false" outlineLevel="0" collapsed="false">
      <c r="A552" s="4" t="s">
        <v>177</v>
      </c>
      <c r="B552" s="4" t="s">
        <v>873</v>
      </c>
      <c r="C552" s="4" t="s">
        <v>1339</v>
      </c>
    </row>
    <row r="553" customFormat="false" ht="15" hidden="false" customHeight="false" outlineLevel="0" collapsed="false">
      <c r="A553" s="4" t="s">
        <v>177</v>
      </c>
      <c r="B553" s="4" t="s">
        <v>875</v>
      </c>
      <c r="C553" s="4" t="s">
        <v>1339</v>
      </c>
    </row>
    <row r="554" customFormat="false" ht="15" hidden="false" customHeight="false" outlineLevel="0" collapsed="false">
      <c r="A554" s="4" t="s">
        <v>177</v>
      </c>
      <c r="B554" s="4" t="s">
        <v>876</v>
      </c>
      <c r="C554" s="4" t="s">
        <v>1340</v>
      </c>
    </row>
    <row r="555" customFormat="false" ht="15" hidden="false" customHeight="false" outlineLevel="0" collapsed="false">
      <c r="A555" s="4" t="s">
        <v>177</v>
      </c>
      <c r="B555" s="4" t="s">
        <v>878</v>
      </c>
      <c r="C555" s="4" t="s">
        <v>1341</v>
      </c>
    </row>
    <row r="556" customFormat="false" ht="15" hidden="false" customHeight="false" outlineLevel="0" collapsed="false">
      <c r="A556" s="4" t="s">
        <v>177</v>
      </c>
      <c r="B556" s="4" t="s">
        <v>880</v>
      </c>
      <c r="C556" s="4" t="s">
        <v>1342</v>
      </c>
    </row>
    <row r="557" customFormat="false" ht="15" hidden="false" customHeight="false" outlineLevel="0" collapsed="false">
      <c r="A557" s="4" t="s">
        <v>177</v>
      </c>
      <c r="B557" s="4" t="s">
        <v>882</v>
      </c>
      <c r="C557" s="4" t="s">
        <v>1343</v>
      </c>
    </row>
    <row r="558" customFormat="false" ht="15" hidden="false" customHeight="false" outlineLevel="0" collapsed="false">
      <c r="A558" s="4" t="s">
        <v>177</v>
      </c>
      <c r="B558" s="4" t="s">
        <v>884</v>
      </c>
      <c r="C558" s="4" t="s">
        <v>1344</v>
      </c>
    </row>
    <row r="559" customFormat="false" ht="15" hidden="false" customHeight="false" outlineLevel="0" collapsed="false">
      <c r="A559" s="4" t="s">
        <v>177</v>
      </c>
      <c r="B559" s="4" t="s">
        <v>886</v>
      </c>
      <c r="C559" s="4" t="s">
        <v>1345</v>
      </c>
    </row>
    <row r="560" customFormat="false" ht="15" hidden="false" customHeight="false" outlineLevel="0" collapsed="false">
      <c r="A560" s="4" t="s">
        <v>177</v>
      </c>
      <c r="B560" s="4" t="s">
        <v>888</v>
      </c>
      <c r="C560" s="4" t="s">
        <v>1346</v>
      </c>
    </row>
    <row r="561" customFormat="false" ht="15" hidden="false" customHeight="false" outlineLevel="0" collapsed="false">
      <c r="A561" s="4" t="s">
        <v>177</v>
      </c>
      <c r="B561" s="4" t="s">
        <v>890</v>
      </c>
      <c r="C561" s="4" t="s">
        <v>1347</v>
      </c>
    </row>
    <row r="562" customFormat="false" ht="15" hidden="false" customHeight="false" outlineLevel="0" collapsed="false">
      <c r="A562" s="4" t="s">
        <v>179</v>
      </c>
      <c r="B562" s="4" t="s">
        <v>861</v>
      </c>
      <c r="C562" s="4" t="s">
        <v>1348</v>
      </c>
    </row>
    <row r="563" customFormat="false" ht="15" hidden="false" customHeight="false" outlineLevel="0" collapsed="false">
      <c r="A563" s="4" t="s">
        <v>179</v>
      </c>
      <c r="B563" s="4" t="s">
        <v>863</v>
      </c>
      <c r="C563" s="4" t="s">
        <v>1348</v>
      </c>
    </row>
    <row r="564" customFormat="false" ht="15" hidden="false" customHeight="false" outlineLevel="0" collapsed="false">
      <c r="A564" s="4" t="s">
        <v>179</v>
      </c>
      <c r="B564" s="4" t="s">
        <v>865</v>
      </c>
      <c r="C564" s="4" t="s">
        <v>1348</v>
      </c>
    </row>
    <row r="565" customFormat="false" ht="15" hidden="false" customHeight="false" outlineLevel="0" collapsed="false">
      <c r="A565" s="4" t="s">
        <v>179</v>
      </c>
      <c r="B565" s="4" t="s">
        <v>1225</v>
      </c>
      <c r="C565" s="4" t="s">
        <v>1349</v>
      </c>
    </row>
    <row r="566" customFormat="false" ht="15" hidden="false" customHeight="false" outlineLevel="0" collapsed="false">
      <c r="A566" s="4" t="s">
        <v>179</v>
      </c>
      <c r="B566" s="4" t="s">
        <v>1227</v>
      </c>
      <c r="C566" s="4" t="s">
        <v>1350</v>
      </c>
    </row>
    <row r="567" customFormat="false" ht="15" hidden="false" customHeight="false" outlineLevel="0" collapsed="false">
      <c r="A567" s="4" t="s">
        <v>179</v>
      </c>
      <c r="B567" s="4" t="s">
        <v>867</v>
      </c>
      <c r="C567" s="4" t="s">
        <v>1351</v>
      </c>
    </row>
    <row r="568" customFormat="false" ht="15" hidden="false" customHeight="false" outlineLevel="0" collapsed="false">
      <c r="A568" s="4" t="s">
        <v>179</v>
      </c>
      <c r="B568" s="4" t="s">
        <v>869</v>
      </c>
      <c r="C568" s="4" t="s">
        <v>1352</v>
      </c>
    </row>
    <row r="569" customFormat="false" ht="15" hidden="false" customHeight="false" outlineLevel="0" collapsed="false">
      <c r="A569" s="4" t="s">
        <v>179</v>
      </c>
      <c r="B569" s="4" t="s">
        <v>871</v>
      </c>
      <c r="C569" s="4" t="s">
        <v>1353</v>
      </c>
    </row>
    <row r="570" customFormat="false" ht="15" hidden="false" customHeight="false" outlineLevel="0" collapsed="false">
      <c r="A570" s="4" t="s">
        <v>179</v>
      </c>
      <c r="B570" s="4" t="s">
        <v>873</v>
      </c>
      <c r="C570" s="4" t="s">
        <v>1354</v>
      </c>
    </row>
    <row r="571" customFormat="false" ht="15" hidden="false" customHeight="false" outlineLevel="0" collapsed="false">
      <c r="A571" s="4" t="s">
        <v>179</v>
      </c>
      <c r="B571" s="4" t="s">
        <v>875</v>
      </c>
      <c r="C571" s="4" t="s">
        <v>1354</v>
      </c>
    </row>
    <row r="572" customFormat="false" ht="15" hidden="false" customHeight="false" outlineLevel="0" collapsed="false">
      <c r="A572" s="4" t="s">
        <v>179</v>
      </c>
      <c r="B572" s="4" t="s">
        <v>876</v>
      </c>
      <c r="C572" s="4" t="s">
        <v>1355</v>
      </c>
    </row>
    <row r="573" customFormat="false" ht="15" hidden="false" customHeight="false" outlineLevel="0" collapsed="false">
      <c r="A573" s="4" t="s">
        <v>179</v>
      </c>
      <c r="B573" s="4" t="s">
        <v>878</v>
      </c>
      <c r="C573" s="4" t="s">
        <v>1356</v>
      </c>
    </row>
    <row r="574" customFormat="false" ht="15" hidden="false" customHeight="false" outlineLevel="0" collapsed="false">
      <c r="A574" s="4" t="s">
        <v>179</v>
      </c>
      <c r="B574" s="4" t="s">
        <v>880</v>
      </c>
      <c r="C574" s="4" t="s">
        <v>1357</v>
      </c>
    </row>
    <row r="575" customFormat="false" ht="15" hidden="false" customHeight="false" outlineLevel="0" collapsed="false">
      <c r="A575" s="4" t="s">
        <v>179</v>
      </c>
      <c r="B575" s="4" t="s">
        <v>884</v>
      </c>
      <c r="C575" s="4" t="s">
        <v>1358</v>
      </c>
    </row>
    <row r="576" customFormat="false" ht="15" hidden="false" customHeight="false" outlineLevel="0" collapsed="false">
      <c r="A576" s="4" t="s">
        <v>179</v>
      </c>
      <c r="B576" s="4" t="s">
        <v>886</v>
      </c>
      <c r="C576" s="4" t="s">
        <v>1359</v>
      </c>
    </row>
    <row r="577" customFormat="false" ht="15" hidden="false" customHeight="false" outlineLevel="0" collapsed="false">
      <c r="A577" s="4" t="s">
        <v>179</v>
      </c>
      <c r="B577" s="4" t="s">
        <v>888</v>
      </c>
      <c r="C577" s="4" t="s">
        <v>1360</v>
      </c>
    </row>
    <row r="578" customFormat="false" ht="15" hidden="false" customHeight="false" outlineLevel="0" collapsed="false">
      <c r="A578" s="4" t="s">
        <v>179</v>
      </c>
      <c r="B578" s="4" t="s">
        <v>890</v>
      </c>
      <c r="C578" s="4" t="s">
        <v>1361</v>
      </c>
    </row>
    <row r="579" customFormat="false" ht="15" hidden="false" customHeight="false" outlineLevel="0" collapsed="false">
      <c r="A579" s="4" t="s">
        <v>181</v>
      </c>
      <c r="B579" s="4" t="s">
        <v>1362</v>
      </c>
      <c r="C579" s="4" t="s">
        <v>1363</v>
      </c>
    </row>
    <row r="580" customFormat="false" ht="15" hidden="false" customHeight="false" outlineLevel="0" collapsed="false">
      <c r="A580" s="4" t="s">
        <v>181</v>
      </c>
      <c r="B580" s="4" t="s">
        <v>1364</v>
      </c>
      <c r="C580" s="4" t="s">
        <v>1365</v>
      </c>
    </row>
    <row r="581" customFormat="false" ht="15" hidden="false" customHeight="false" outlineLevel="0" collapsed="false">
      <c r="A581" s="4" t="s">
        <v>181</v>
      </c>
      <c r="B581" s="4" t="s">
        <v>861</v>
      </c>
      <c r="C581" s="4" t="s">
        <v>1366</v>
      </c>
    </row>
    <row r="582" customFormat="false" ht="15" hidden="false" customHeight="false" outlineLevel="0" collapsed="false">
      <c r="A582" s="4" t="s">
        <v>181</v>
      </c>
      <c r="B582" s="4" t="s">
        <v>863</v>
      </c>
      <c r="C582" s="4" t="s">
        <v>1367</v>
      </c>
    </row>
    <row r="583" customFormat="false" ht="15" hidden="false" customHeight="false" outlineLevel="0" collapsed="false">
      <c r="A583" s="4" t="s">
        <v>181</v>
      </c>
      <c r="B583" s="4" t="s">
        <v>865</v>
      </c>
      <c r="C583" s="4" t="s">
        <v>1368</v>
      </c>
    </row>
    <row r="584" customFormat="false" ht="15" hidden="false" customHeight="false" outlineLevel="0" collapsed="false">
      <c r="A584" s="4" t="s">
        <v>181</v>
      </c>
      <c r="B584" s="4" t="s">
        <v>893</v>
      </c>
      <c r="C584" s="4" t="s">
        <v>1369</v>
      </c>
    </row>
    <row r="585" customFormat="false" ht="15" hidden="false" customHeight="false" outlineLevel="0" collapsed="false">
      <c r="A585" s="4" t="s">
        <v>181</v>
      </c>
      <c r="B585" s="4" t="s">
        <v>867</v>
      </c>
      <c r="C585" s="4" t="s">
        <v>1370</v>
      </c>
    </row>
    <row r="586" customFormat="false" ht="15" hidden="false" customHeight="false" outlineLevel="0" collapsed="false">
      <c r="A586" s="4" t="s">
        <v>181</v>
      </c>
      <c r="B586" s="4" t="s">
        <v>869</v>
      </c>
      <c r="C586" s="4" t="s">
        <v>1370</v>
      </c>
    </row>
    <row r="587" customFormat="false" ht="15" hidden="false" customHeight="false" outlineLevel="0" collapsed="false">
      <c r="A587" s="4" t="s">
        <v>181</v>
      </c>
      <c r="B587" s="4" t="s">
        <v>871</v>
      </c>
      <c r="C587" s="4" t="s">
        <v>1370</v>
      </c>
    </row>
    <row r="588" customFormat="false" ht="15" hidden="false" customHeight="false" outlineLevel="0" collapsed="false">
      <c r="A588" s="4" t="s">
        <v>181</v>
      </c>
      <c r="B588" s="4" t="s">
        <v>873</v>
      </c>
      <c r="C588" s="4" t="s">
        <v>1371</v>
      </c>
    </row>
    <row r="589" customFormat="false" ht="15" hidden="false" customHeight="false" outlineLevel="0" collapsed="false">
      <c r="A589" s="4" t="s">
        <v>181</v>
      </c>
      <c r="B589" s="4" t="s">
        <v>875</v>
      </c>
      <c r="C589" s="4" t="s">
        <v>1371</v>
      </c>
    </row>
    <row r="590" customFormat="false" ht="15" hidden="false" customHeight="false" outlineLevel="0" collapsed="false">
      <c r="A590" s="4" t="s">
        <v>181</v>
      </c>
      <c r="B590" s="4" t="s">
        <v>876</v>
      </c>
      <c r="C590" s="4" t="s">
        <v>1372</v>
      </c>
    </row>
    <row r="591" customFormat="false" ht="15" hidden="false" customHeight="false" outlineLevel="0" collapsed="false">
      <c r="A591" s="4" t="s">
        <v>181</v>
      </c>
      <c r="B591" s="4" t="s">
        <v>878</v>
      </c>
      <c r="C591" s="4" t="s">
        <v>1373</v>
      </c>
    </row>
    <row r="592" customFormat="false" ht="15" hidden="false" customHeight="false" outlineLevel="0" collapsed="false">
      <c r="A592" s="4" t="s">
        <v>181</v>
      </c>
      <c r="B592" s="4" t="s">
        <v>880</v>
      </c>
      <c r="C592" s="4" t="s">
        <v>1374</v>
      </c>
    </row>
    <row r="593" customFormat="false" ht="15" hidden="false" customHeight="false" outlineLevel="0" collapsed="false">
      <c r="A593" s="4" t="s">
        <v>181</v>
      </c>
      <c r="B593" s="4" t="s">
        <v>882</v>
      </c>
      <c r="C593" s="4" t="s">
        <v>1375</v>
      </c>
    </row>
    <row r="594" customFormat="false" ht="15" hidden="false" customHeight="false" outlineLevel="0" collapsed="false">
      <c r="A594" s="4" t="s">
        <v>181</v>
      </c>
      <c r="B594" s="4" t="s">
        <v>884</v>
      </c>
      <c r="C594" s="4" t="s">
        <v>1376</v>
      </c>
    </row>
    <row r="595" customFormat="false" ht="15" hidden="false" customHeight="false" outlineLevel="0" collapsed="false">
      <c r="A595" s="4" t="s">
        <v>181</v>
      </c>
      <c r="B595" s="4" t="s">
        <v>886</v>
      </c>
      <c r="C595" s="4" t="s">
        <v>1377</v>
      </c>
    </row>
    <row r="596" customFormat="false" ht="15" hidden="false" customHeight="false" outlineLevel="0" collapsed="false">
      <c r="A596" s="4" t="s">
        <v>181</v>
      </c>
      <c r="B596" s="4" t="s">
        <v>888</v>
      </c>
      <c r="C596" s="4" t="s">
        <v>1378</v>
      </c>
    </row>
    <row r="597" customFormat="false" ht="15" hidden="false" customHeight="false" outlineLevel="0" collapsed="false">
      <c r="A597" s="4" t="s">
        <v>181</v>
      </c>
      <c r="B597" s="4" t="s">
        <v>890</v>
      </c>
      <c r="C597" s="4" t="s">
        <v>1379</v>
      </c>
    </row>
    <row r="598" customFormat="false" ht="15" hidden="false" customHeight="false" outlineLevel="0" collapsed="false">
      <c r="A598" s="4" t="s">
        <v>183</v>
      </c>
      <c r="B598" s="4" t="s">
        <v>1380</v>
      </c>
      <c r="C598" s="4" t="s">
        <v>1381</v>
      </c>
    </row>
    <row r="599" customFormat="false" ht="15" hidden="false" customHeight="false" outlineLevel="0" collapsed="false">
      <c r="A599" s="4" t="s">
        <v>183</v>
      </c>
      <c r="B599" s="4" t="s">
        <v>861</v>
      </c>
      <c r="C599" s="4" t="s">
        <v>1382</v>
      </c>
    </row>
    <row r="600" customFormat="false" ht="15" hidden="false" customHeight="false" outlineLevel="0" collapsed="false">
      <c r="A600" s="4" t="s">
        <v>183</v>
      </c>
      <c r="B600" s="4" t="s">
        <v>863</v>
      </c>
      <c r="C600" s="4" t="s">
        <v>1383</v>
      </c>
    </row>
    <row r="601" customFormat="false" ht="15" hidden="false" customHeight="false" outlineLevel="0" collapsed="false">
      <c r="A601" s="4" t="s">
        <v>183</v>
      </c>
      <c r="B601" s="4" t="s">
        <v>865</v>
      </c>
      <c r="C601" s="4" t="s">
        <v>1384</v>
      </c>
    </row>
    <row r="602" customFormat="false" ht="15" hidden="false" customHeight="false" outlineLevel="0" collapsed="false">
      <c r="A602" s="4" t="s">
        <v>183</v>
      </c>
      <c r="B602" s="4" t="s">
        <v>867</v>
      </c>
      <c r="C602" s="4" t="s">
        <v>1385</v>
      </c>
    </row>
    <row r="603" customFormat="false" ht="15" hidden="false" customHeight="false" outlineLevel="0" collapsed="false">
      <c r="A603" s="4" t="s">
        <v>183</v>
      </c>
      <c r="B603" s="4" t="s">
        <v>869</v>
      </c>
      <c r="C603" s="4" t="s">
        <v>1386</v>
      </c>
    </row>
    <row r="604" customFormat="false" ht="15" hidden="false" customHeight="false" outlineLevel="0" collapsed="false">
      <c r="A604" s="4" t="s">
        <v>183</v>
      </c>
      <c r="B604" s="4" t="s">
        <v>871</v>
      </c>
      <c r="C604" s="4" t="s">
        <v>1387</v>
      </c>
    </row>
    <row r="605" customFormat="false" ht="15" hidden="false" customHeight="false" outlineLevel="0" collapsed="false">
      <c r="A605" s="4" t="s">
        <v>183</v>
      </c>
      <c r="B605" s="4" t="s">
        <v>873</v>
      </c>
      <c r="C605" s="4" t="s">
        <v>1388</v>
      </c>
    </row>
    <row r="606" customFormat="false" ht="15" hidden="false" customHeight="false" outlineLevel="0" collapsed="false">
      <c r="A606" s="4" t="s">
        <v>183</v>
      </c>
      <c r="B606" s="4" t="s">
        <v>875</v>
      </c>
      <c r="C606" s="4" t="s">
        <v>1388</v>
      </c>
    </row>
    <row r="607" customFormat="false" ht="15" hidden="false" customHeight="false" outlineLevel="0" collapsed="false">
      <c r="A607" s="4" t="s">
        <v>183</v>
      </c>
      <c r="B607" s="4" t="s">
        <v>876</v>
      </c>
      <c r="C607" s="4" t="s">
        <v>1389</v>
      </c>
    </row>
    <row r="608" customFormat="false" ht="15" hidden="false" customHeight="false" outlineLevel="0" collapsed="false">
      <c r="A608" s="4" t="s">
        <v>183</v>
      </c>
      <c r="B608" s="4" t="s">
        <v>878</v>
      </c>
      <c r="C608" s="4" t="s">
        <v>1390</v>
      </c>
    </row>
    <row r="609" customFormat="false" ht="15" hidden="false" customHeight="false" outlineLevel="0" collapsed="false">
      <c r="A609" s="4" t="s">
        <v>183</v>
      </c>
      <c r="B609" s="4" t="s">
        <v>880</v>
      </c>
      <c r="C609" s="4" t="s">
        <v>1391</v>
      </c>
    </row>
    <row r="610" customFormat="false" ht="15" hidden="false" customHeight="false" outlineLevel="0" collapsed="false">
      <c r="A610" s="4" t="s">
        <v>183</v>
      </c>
      <c r="B610" s="4" t="s">
        <v>882</v>
      </c>
      <c r="C610" s="4" t="s">
        <v>1392</v>
      </c>
    </row>
    <row r="611" customFormat="false" ht="15" hidden="false" customHeight="false" outlineLevel="0" collapsed="false">
      <c r="A611" s="4" t="s">
        <v>183</v>
      </c>
      <c r="B611" s="4" t="s">
        <v>884</v>
      </c>
      <c r="C611" s="4" t="s">
        <v>1393</v>
      </c>
    </row>
    <row r="612" customFormat="false" ht="15" hidden="false" customHeight="false" outlineLevel="0" collapsed="false">
      <c r="A612" s="4" t="s">
        <v>183</v>
      </c>
      <c r="B612" s="4" t="s">
        <v>886</v>
      </c>
      <c r="C612" s="4" t="s">
        <v>1394</v>
      </c>
    </row>
    <row r="613" customFormat="false" ht="15" hidden="false" customHeight="false" outlineLevel="0" collapsed="false">
      <c r="A613" s="4" t="s">
        <v>183</v>
      </c>
      <c r="B613" s="4" t="s">
        <v>888</v>
      </c>
      <c r="C613" s="4" t="s">
        <v>1395</v>
      </c>
    </row>
    <row r="614" customFormat="false" ht="15" hidden="false" customHeight="false" outlineLevel="0" collapsed="false">
      <c r="A614" s="4" t="s">
        <v>183</v>
      </c>
      <c r="B614" s="4" t="s">
        <v>890</v>
      </c>
      <c r="C614" s="4" t="s">
        <v>1396</v>
      </c>
    </row>
    <row r="615" customFormat="false" ht="15" hidden="false" customHeight="false" outlineLevel="0" collapsed="false">
      <c r="A615" s="4" t="s">
        <v>430</v>
      </c>
      <c r="B615" s="4" t="s">
        <v>893</v>
      </c>
      <c r="C615" s="4" t="s">
        <v>1397</v>
      </c>
    </row>
    <row r="616" customFormat="false" ht="15" hidden="false" customHeight="false" outlineLevel="0" collapsed="false">
      <c r="A616" s="4" t="s">
        <v>430</v>
      </c>
      <c r="B616" s="4" t="s">
        <v>873</v>
      </c>
      <c r="C616" s="4" t="s">
        <v>1398</v>
      </c>
    </row>
    <row r="617" customFormat="false" ht="15" hidden="false" customHeight="false" outlineLevel="0" collapsed="false">
      <c r="A617" s="4" t="s">
        <v>430</v>
      </c>
      <c r="B617" s="4" t="s">
        <v>875</v>
      </c>
      <c r="C617" s="4" t="s">
        <v>1398</v>
      </c>
    </row>
    <row r="618" customFormat="false" ht="15" hidden="false" customHeight="false" outlineLevel="0" collapsed="false">
      <c r="A618" s="4" t="s">
        <v>430</v>
      </c>
      <c r="B618" s="4" t="s">
        <v>876</v>
      </c>
      <c r="C618" s="4" t="s">
        <v>1399</v>
      </c>
    </row>
    <row r="619" customFormat="false" ht="15" hidden="false" customHeight="false" outlineLevel="0" collapsed="false">
      <c r="A619" s="4" t="s">
        <v>430</v>
      </c>
      <c r="B619" s="4" t="s">
        <v>878</v>
      </c>
      <c r="C619" s="4" t="s">
        <v>1400</v>
      </c>
    </row>
    <row r="620" customFormat="false" ht="15" hidden="false" customHeight="false" outlineLevel="0" collapsed="false">
      <c r="A620" s="4" t="s">
        <v>430</v>
      </c>
      <c r="B620" s="4" t="s">
        <v>880</v>
      </c>
      <c r="C620" s="4" t="s">
        <v>1401</v>
      </c>
    </row>
    <row r="621" customFormat="false" ht="15" hidden="false" customHeight="false" outlineLevel="0" collapsed="false">
      <c r="A621" s="4" t="s">
        <v>430</v>
      </c>
      <c r="B621" s="4" t="s">
        <v>882</v>
      </c>
      <c r="C621" s="4" t="s">
        <v>1402</v>
      </c>
    </row>
    <row r="622" customFormat="false" ht="15" hidden="false" customHeight="false" outlineLevel="0" collapsed="false">
      <c r="A622" s="4" t="s">
        <v>430</v>
      </c>
      <c r="B622" s="4" t="s">
        <v>884</v>
      </c>
      <c r="C622" s="4" t="s">
        <v>1403</v>
      </c>
    </row>
    <row r="623" customFormat="false" ht="15" hidden="false" customHeight="false" outlineLevel="0" collapsed="false">
      <c r="A623" s="4" t="s">
        <v>430</v>
      </c>
      <c r="B623" s="4" t="s">
        <v>886</v>
      </c>
      <c r="C623" s="4" t="s">
        <v>1404</v>
      </c>
    </row>
    <row r="624" customFormat="false" ht="15" hidden="false" customHeight="false" outlineLevel="0" collapsed="false">
      <c r="A624" s="4" t="s">
        <v>430</v>
      </c>
      <c r="B624" s="4" t="s">
        <v>888</v>
      </c>
      <c r="C624" s="4" t="s">
        <v>1405</v>
      </c>
    </row>
    <row r="625" customFormat="false" ht="15" hidden="false" customHeight="false" outlineLevel="0" collapsed="false">
      <c r="A625" s="4" t="s">
        <v>430</v>
      </c>
      <c r="B625" s="4" t="s">
        <v>890</v>
      </c>
      <c r="C625" s="4" t="s">
        <v>1406</v>
      </c>
    </row>
    <row r="626" customFormat="false" ht="15" hidden="false" customHeight="false" outlineLevel="0" collapsed="false">
      <c r="A626" s="4" t="s">
        <v>188</v>
      </c>
      <c r="B626" s="4" t="s">
        <v>1380</v>
      </c>
      <c r="C626" s="4" t="s">
        <v>1407</v>
      </c>
    </row>
    <row r="627" customFormat="false" ht="15" hidden="false" customHeight="false" outlineLevel="0" collapsed="false">
      <c r="A627" s="4" t="s">
        <v>188</v>
      </c>
      <c r="B627" s="4" t="s">
        <v>861</v>
      </c>
      <c r="C627" s="4" t="s">
        <v>1408</v>
      </c>
    </row>
    <row r="628" customFormat="false" ht="15" hidden="false" customHeight="false" outlineLevel="0" collapsed="false">
      <c r="A628" s="4" t="s">
        <v>188</v>
      </c>
      <c r="B628" s="4" t="s">
        <v>865</v>
      </c>
      <c r="C628" s="4" t="s">
        <v>1408</v>
      </c>
    </row>
    <row r="629" customFormat="false" ht="15" hidden="false" customHeight="false" outlineLevel="0" collapsed="false">
      <c r="A629" s="4" t="s">
        <v>188</v>
      </c>
      <c r="B629" s="4" t="s">
        <v>867</v>
      </c>
      <c r="C629" s="4" t="s">
        <v>1409</v>
      </c>
    </row>
    <row r="630" customFormat="false" ht="15" hidden="false" customHeight="false" outlineLevel="0" collapsed="false">
      <c r="A630" s="4" t="s">
        <v>188</v>
      </c>
      <c r="B630" s="4" t="s">
        <v>871</v>
      </c>
      <c r="C630" s="4" t="s">
        <v>1409</v>
      </c>
    </row>
    <row r="631" customFormat="false" ht="15" hidden="false" customHeight="false" outlineLevel="0" collapsed="false">
      <c r="A631" s="4" t="s">
        <v>188</v>
      </c>
      <c r="B631" s="4" t="s">
        <v>1410</v>
      </c>
      <c r="C631" s="4" t="s">
        <v>1411</v>
      </c>
    </row>
    <row r="632" customFormat="false" ht="15" hidden="false" customHeight="false" outlineLevel="0" collapsed="false">
      <c r="A632" s="4" t="s">
        <v>188</v>
      </c>
      <c r="B632" s="4" t="s">
        <v>873</v>
      </c>
      <c r="C632" s="4" t="s">
        <v>1412</v>
      </c>
    </row>
    <row r="633" customFormat="false" ht="15" hidden="false" customHeight="false" outlineLevel="0" collapsed="false">
      <c r="A633" s="4" t="s">
        <v>188</v>
      </c>
      <c r="B633" s="4" t="s">
        <v>875</v>
      </c>
      <c r="C633" s="4" t="s">
        <v>1412</v>
      </c>
    </row>
    <row r="634" customFormat="false" ht="15" hidden="false" customHeight="false" outlineLevel="0" collapsed="false">
      <c r="A634" s="4" t="s">
        <v>188</v>
      </c>
      <c r="B634" s="4" t="s">
        <v>876</v>
      </c>
      <c r="C634" s="4" t="s">
        <v>1413</v>
      </c>
    </row>
    <row r="635" customFormat="false" ht="15" hidden="false" customHeight="false" outlineLevel="0" collapsed="false">
      <c r="A635" s="4" t="s">
        <v>188</v>
      </c>
      <c r="B635" s="4" t="s">
        <v>878</v>
      </c>
      <c r="C635" s="4" t="s">
        <v>1414</v>
      </c>
    </row>
    <row r="636" customFormat="false" ht="15" hidden="false" customHeight="false" outlineLevel="0" collapsed="false">
      <c r="A636" s="4" t="s">
        <v>188</v>
      </c>
      <c r="B636" s="4" t="s">
        <v>880</v>
      </c>
      <c r="C636" s="4" t="s">
        <v>1415</v>
      </c>
    </row>
    <row r="637" customFormat="false" ht="15" hidden="false" customHeight="false" outlineLevel="0" collapsed="false">
      <c r="A637" s="4" t="s">
        <v>188</v>
      </c>
      <c r="B637" s="4" t="s">
        <v>882</v>
      </c>
      <c r="C637" s="4" t="s">
        <v>1416</v>
      </c>
    </row>
    <row r="638" customFormat="false" ht="15" hidden="false" customHeight="false" outlineLevel="0" collapsed="false">
      <c r="A638" s="4" t="s">
        <v>188</v>
      </c>
      <c r="B638" s="4" t="s">
        <v>884</v>
      </c>
      <c r="C638" s="4" t="s">
        <v>1417</v>
      </c>
    </row>
    <row r="639" customFormat="false" ht="15" hidden="false" customHeight="false" outlineLevel="0" collapsed="false">
      <c r="A639" s="4" t="s">
        <v>188</v>
      </c>
      <c r="B639" s="4" t="s">
        <v>886</v>
      </c>
      <c r="C639" s="4" t="s">
        <v>1418</v>
      </c>
    </row>
    <row r="640" customFormat="false" ht="15" hidden="false" customHeight="false" outlineLevel="0" collapsed="false">
      <c r="A640" s="4" t="s">
        <v>188</v>
      </c>
      <c r="B640" s="4" t="s">
        <v>888</v>
      </c>
      <c r="C640" s="4" t="s">
        <v>1419</v>
      </c>
    </row>
    <row r="641" customFormat="false" ht="15" hidden="false" customHeight="false" outlineLevel="0" collapsed="false">
      <c r="A641" s="4" t="s">
        <v>188</v>
      </c>
      <c r="B641" s="4" t="s">
        <v>890</v>
      </c>
      <c r="C641" s="4" t="s">
        <v>1420</v>
      </c>
    </row>
    <row r="642" customFormat="false" ht="15" hidden="false" customHeight="false" outlineLevel="0" collapsed="false">
      <c r="A642" s="4" t="s">
        <v>435</v>
      </c>
      <c r="B642" s="4" t="s">
        <v>1421</v>
      </c>
      <c r="C642" s="4" t="s">
        <v>1422</v>
      </c>
    </row>
    <row r="643" customFormat="false" ht="15" hidden="false" customHeight="false" outlineLevel="0" collapsed="false">
      <c r="A643" s="4" t="s">
        <v>435</v>
      </c>
      <c r="B643" s="4" t="s">
        <v>1423</v>
      </c>
      <c r="C643" s="4" t="s">
        <v>1424</v>
      </c>
    </row>
    <row r="644" customFormat="false" ht="15" hidden="false" customHeight="false" outlineLevel="0" collapsed="false">
      <c r="A644" s="4" t="s">
        <v>435</v>
      </c>
      <c r="B644" s="4" t="s">
        <v>861</v>
      </c>
      <c r="C644" s="4" t="s">
        <v>1425</v>
      </c>
    </row>
    <row r="645" customFormat="false" ht="15" hidden="false" customHeight="false" outlineLevel="0" collapsed="false">
      <c r="A645" s="4" t="s">
        <v>435</v>
      </c>
      <c r="B645" s="4" t="s">
        <v>863</v>
      </c>
      <c r="C645" s="4" t="s">
        <v>1426</v>
      </c>
    </row>
    <row r="646" customFormat="false" ht="15" hidden="false" customHeight="false" outlineLevel="0" collapsed="false">
      <c r="A646" s="4" t="s">
        <v>435</v>
      </c>
      <c r="B646" s="4" t="s">
        <v>865</v>
      </c>
      <c r="C646" s="4" t="s">
        <v>1427</v>
      </c>
    </row>
    <row r="647" customFormat="false" ht="15" hidden="false" customHeight="false" outlineLevel="0" collapsed="false">
      <c r="A647" s="4" t="s">
        <v>435</v>
      </c>
      <c r="B647" s="4" t="s">
        <v>893</v>
      </c>
      <c r="C647" s="4" t="s">
        <v>1428</v>
      </c>
    </row>
    <row r="648" customFormat="false" ht="15" hidden="false" customHeight="false" outlineLevel="0" collapsed="false">
      <c r="A648" s="4" t="s">
        <v>435</v>
      </c>
      <c r="B648" s="4" t="s">
        <v>1225</v>
      </c>
      <c r="C648" s="4" t="s">
        <v>1429</v>
      </c>
    </row>
    <row r="649" customFormat="false" ht="15" hidden="false" customHeight="false" outlineLevel="0" collapsed="false">
      <c r="A649" s="4" t="s">
        <v>435</v>
      </c>
      <c r="B649" s="4" t="s">
        <v>1227</v>
      </c>
      <c r="C649" s="4" t="s">
        <v>1430</v>
      </c>
    </row>
    <row r="650" customFormat="false" ht="15" hidden="false" customHeight="false" outlineLevel="0" collapsed="false">
      <c r="A650" s="4" t="s">
        <v>435</v>
      </c>
      <c r="B650" s="4" t="s">
        <v>867</v>
      </c>
      <c r="C650" s="4" t="s">
        <v>1431</v>
      </c>
    </row>
    <row r="651" customFormat="false" ht="15" hidden="false" customHeight="false" outlineLevel="0" collapsed="false">
      <c r="A651" s="4" t="s">
        <v>435</v>
      </c>
      <c r="B651" s="4" t="s">
        <v>869</v>
      </c>
      <c r="C651" s="4" t="s">
        <v>1432</v>
      </c>
    </row>
    <row r="652" customFormat="false" ht="15" hidden="false" customHeight="false" outlineLevel="0" collapsed="false">
      <c r="A652" s="4" t="s">
        <v>435</v>
      </c>
      <c r="B652" s="4" t="s">
        <v>871</v>
      </c>
      <c r="C652" s="4" t="s">
        <v>1433</v>
      </c>
    </row>
    <row r="653" customFormat="false" ht="15" hidden="false" customHeight="false" outlineLevel="0" collapsed="false">
      <c r="A653" s="4" t="s">
        <v>435</v>
      </c>
      <c r="B653" s="4" t="s">
        <v>873</v>
      </c>
      <c r="C653" s="4" t="s">
        <v>1434</v>
      </c>
    </row>
    <row r="654" customFormat="false" ht="15" hidden="false" customHeight="false" outlineLevel="0" collapsed="false">
      <c r="A654" s="4" t="s">
        <v>435</v>
      </c>
      <c r="B654" s="4" t="s">
        <v>875</v>
      </c>
      <c r="C654" s="4" t="s">
        <v>1434</v>
      </c>
    </row>
    <row r="655" customFormat="false" ht="15" hidden="false" customHeight="false" outlineLevel="0" collapsed="false">
      <c r="A655" s="4" t="s">
        <v>435</v>
      </c>
      <c r="B655" s="4" t="s">
        <v>876</v>
      </c>
      <c r="C655" s="4" t="s">
        <v>1435</v>
      </c>
    </row>
    <row r="656" customFormat="false" ht="15" hidden="false" customHeight="false" outlineLevel="0" collapsed="false">
      <c r="A656" s="4" t="s">
        <v>435</v>
      </c>
      <c r="B656" s="4" t="s">
        <v>878</v>
      </c>
      <c r="C656" s="4" t="s">
        <v>1436</v>
      </c>
    </row>
    <row r="657" customFormat="false" ht="15" hidden="false" customHeight="false" outlineLevel="0" collapsed="false">
      <c r="A657" s="4" t="s">
        <v>435</v>
      </c>
      <c r="B657" s="4" t="s">
        <v>880</v>
      </c>
      <c r="C657" s="4" t="s">
        <v>1437</v>
      </c>
    </row>
    <row r="658" customFormat="false" ht="15" hidden="false" customHeight="false" outlineLevel="0" collapsed="false">
      <c r="A658" s="4" t="s">
        <v>435</v>
      </c>
      <c r="B658" s="4" t="s">
        <v>882</v>
      </c>
      <c r="C658" s="4" t="s">
        <v>1438</v>
      </c>
    </row>
    <row r="659" customFormat="false" ht="15" hidden="false" customHeight="false" outlineLevel="0" collapsed="false">
      <c r="A659" s="4" t="s">
        <v>435</v>
      </c>
      <c r="B659" s="4" t="s">
        <v>884</v>
      </c>
      <c r="C659" s="4" t="s">
        <v>1439</v>
      </c>
    </row>
    <row r="660" customFormat="false" ht="15" hidden="false" customHeight="false" outlineLevel="0" collapsed="false">
      <c r="A660" s="4" t="s">
        <v>435</v>
      </c>
      <c r="B660" s="4" t="s">
        <v>886</v>
      </c>
      <c r="C660" s="4" t="s">
        <v>1440</v>
      </c>
    </row>
    <row r="661" customFormat="false" ht="15" hidden="false" customHeight="false" outlineLevel="0" collapsed="false">
      <c r="A661" s="4" t="s">
        <v>435</v>
      </c>
      <c r="B661" s="4" t="s">
        <v>888</v>
      </c>
      <c r="C661" s="4" t="s">
        <v>1441</v>
      </c>
    </row>
    <row r="662" customFormat="false" ht="15" hidden="false" customHeight="false" outlineLevel="0" collapsed="false">
      <c r="A662" s="4" t="s">
        <v>435</v>
      </c>
      <c r="B662" s="4" t="s">
        <v>890</v>
      </c>
      <c r="C662" s="4" t="s">
        <v>1442</v>
      </c>
    </row>
    <row r="663" customFormat="false" ht="15" hidden="false" customHeight="false" outlineLevel="0" collapsed="false">
      <c r="A663" s="4" t="s">
        <v>439</v>
      </c>
      <c r="B663" s="4" t="s">
        <v>861</v>
      </c>
      <c r="C663" s="4" t="s">
        <v>1443</v>
      </c>
    </row>
    <row r="664" customFormat="false" ht="15" hidden="false" customHeight="false" outlineLevel="0" collapsed="false">
      <c r="A664" s="4" t="s">
        <v>439</v>
      </c>
      <c r="B664" s="4" t="s">
        <v>863</v>
      </c>
      <c r="C664" s="4" t="s">
        <v>1444</v>
      </c>
    </row>
    <row r="665" customFormat="false" ht="15" hidden="false" customHeight="false" outlineLevel="0" collapsed="false">
      <c r="A665" s="4" t="s">
        <v>439</v>
      </c>
      <c r="B665" s="4" t="s">
        <v>865</v>
      </c>
      <c r="C665" s="4" t="s">
        <v>1445</v>
      </c>
    </row>
    <row r="666" customFormat="false" ht="15" hidden="false" customHeight="false" outlineLevel="0" collapsed="false">
      <c r="A666" s="4" t="s">
        <v>439</v>
      </c>
      <c r="B666" s="4" t="s">
        <v>893</v>
      </c>
      <c r="C666" s="4" t="s">
        <v>1446</v>
      </c>
    </row>
    <row r="667" customFormat="false" ht="15" hidden="false" customHeight="false" outlineLevel="0" collapsed="false">
      <c r="A667" s="4" t="s">
        <v>439</v>
      </c>
      <c r="B667" s="4" t="s">
        <v>873</v>
      </c>
      <c r="C667" s="4" t="s">
        <v>1447</v>
      </c>
    </row>
    <row r="668" customFormat="false" ht="15" hidden="false" customHeight="false" outlineLevel="0" collapsed="false">
      <c r="A668" s="4" t="s">
        <v>439</v>
      </c>
      <c r="B668" s="4" t="s">
        <v>875</v>
      </c>
      <c r="C668" s="4" t="s">
        <v>1447</v>
      </c>
    </row>
    <row r="669" customFormat="false" ht="15" hidden="false" customHeight="false" outlineLevel="0" collapsed="false">
      <c r="A669" s="4" t="s">
        <v>439</v>
      </c>
      <c r="B669" s="4" t="s">
        <v>876</v>
      </c>
      <c r="C669" s="4" t="s">
        <v>1448</v>
      </c>
    </row>
    <row r="670" customFormat="false" ht="15" hidden="false" customHeight="false" outlineLevel="0" collapsed="false">
      <c r="A670" s="4" t="s">
        <v>439</v>
      </c>
      <c r="B670" s="4" t="s">
        <v>878</v>
      </c>
      <c r="C670" s="4" t="s">
        <v>1449</v>
      </c>
    </row>
    <row r="671" customFormat="false" ht="15" hidden="false" customHeight="false" outlineLevel="0" collapsed="false">
      <c r="A671" s="4" t="s">
        <v>439</v>
      </c>
      <c r="B671" s="4" t="s">
        <v>880</v>
      </c>
      <c r="C671" s="4" t="s">
        <v>1450</v>
      </c>
    </row>
    <row r="672" customFormat="false" ht="15" hidden="false" customHeight="false" outlineLevel="0" collapsed="false">
      <c r="A672" s="4" t="s">
        <v>439</v>
      </c>
      <c r="B672" s="4" t="s">
        <v>882</v>
      </c>
      <c r="C672" s="4" t="s">
        <v>1451</v>
      </c>
    </row>
    <row r="673" customFormat="false" ht="15" hidden="false" customHeight="false" outlineLevel="0" collapsed="false">
      <c r="A673" s="4" t="s">
        <v>439</v>
      </c>
      <c r="B673" s="4" t="s">
        <v>884</v>
      </c>
      <c r="C673" s="4" t="s">
        <v>1452</v>
      </c>
    </row>
    <row r="674" customFormat="false" ht="15" hidden="false" customHeight="false" outlineLevel="0" collapsed="false">
      <c r="A674" s="4" t="s">
        <v>439</v>
      </c>
      <c r="B674" s="4" t="s">
        <v>886</v>
      </c>
      <c r="C674" s="4" t="s">
        <v>1453</v>
      </c>
    </row>
    <row r="675" customFormat="false" ht="15" hidden="false" customHeight="false" outlineLevel="0" collapsed="false">
      <c r="A675" s="4" t="s">
        <v>439</v>
      </c>
      <c r="B675" s="4" t="s">
        <v>888</v>
      </c>
      <c r="C675" s="4" t="s">
        <v>1454</v>
      </c>
    </row>
    <row r="676" customFormat="false" ht="15" hidden="false" customHeight="false" outlineLevel="0" collapsed="false">
      <c r="A676" s="4" t="s">
        <v>439</v>
      </c>
      <c r="B676" s="4" t="s">
        <v>890</v>
      </c>
      <c r="C676" s="4" t="s">
        <v>1455</v>
      </c>
    </row>
    <row r="677" customFormat="false" ht="15" hidden="false" customHeight="false" outlineLevel="0" collapsed="false">
      <c r="A677" s="4" t="s">
        <v>196</v>
      </c>
      <c r="B677" s="4" t="s">
        <v>861</v>
      </c>
      <c r="C677" s="4" t="s">
        <v>1456</v>
      </c>
    </row>
    <row r="678" customFormat="false" ht="15" hidden="false" customHeight="false" outlineLevel="0" collapsed="false">
      <c r="A678" s="4" t="s">
        <v>196</v>
      </c>
      <c r="B678" s="4" t="s">
        <v>863</v>
      </c>
      <c r="C678" s="4" t="s">
        <v>1457</v>
      </c>
    </row>
    <row r="679" customFormat="false" ht="15" hidden="false" customHeight="false" outlineLevel="0" collapsed="false">
      <c r="A679" s="4" t="s">
        <v>196</v>
      </c>
      <c r="B679" s="4" t="s">
        <v>865</v>
      </c>
      <c r="C679" s="4" t="s">
        <v>1458</v>
      </c>
    </row>
    <row r="680" customFormat="false" ht="15" hidden="false" customHeight="false" outlineLevel="0" collapsed="false">
      <c r="A680" s="4" t="s">
        <v>196</v>
      </c>
      <c r="B680" s="4" t="s">
        <v>867</v>
      </c>
      <c r="C680" s="4" t="s">
        <v>1459</v>
      </c>
    </row>
    <row r="681" customFormat="false" ht="15" hidden="false" customHeight="false" outlineLevel="0" collapsed="false">
      <c r="A681" s="4" t="s">
        <v>196</v>
      </c>
      <c r="B681" s="4" t="s">
        <v>869</v>
      </c>
      <c r="C681" s="4" t="s">
        <v>1460</v>
      </c>
    </row>
    <row r="682" customFormat="false" ht="15" hidden="false" customHeight="false" outlineLevel="0" collapsed="false">
      <c r="A682" s="4" t="s">
        <v>196</v>
      </c>
      <c r="B682" s="4" t="s">
        <v>871</v>
      </c>
      <c r="C682" s="4" t="s">
        <v>1461</v>
      </c>
    </row>
    <row r="683" customFormat="false" ht="15" hidden="false" customHeight="false" outlineLevel="0" collapsed="false">
      <c r="A683" s="4" t="s">
        <v>196</v>
      </c>
      <c r="B683" s="4" t="s">
        <v>873</v>
      </c>
      <c r="C683" s="4" t="s">
        <v>1462</v>
      </c>
    </row>
    <row r="684" customFormat="false" ht="15" hidden="false" customHeight="false" outlineLevel="0" collapsed="false">
      <c r="A684" s="4" t="s">
        <v>196</v>
      </c>
      <c r="B684" s="4" t="s">
        <v>875</v>
      </c>
      <c r="C684" s="4" t="s">
        <v>1463</v>
      </c>
    </row>
    <row r="685" customFormat="false" ht="15" hidden="false" customHeight="false" outlineLevel="0" collapsed="false">
      <c r="A685" s="4" t="s">
        <v>196</v>
      </c>
      <c r="B685" s="4" t="s">
        <v>876</v>
      </c>
      <c r="C685" s="4" t="s">
        <v>1464</v>
      </c>
    </row>
    <row r="686" customFormat="false" ht="15" hidden="false" customHeight="false" outlineLevel="0" collapsed="false">
      <c r="A686" s="4" t="s">
        <v>196</v>
      </c>
      <c r="B686" s="4" t="s">
        <v>878</v>
      </c>
      <c r="C686" s="4" t="s">
        <v>1465</v>
      </c>
    </row>
    <row r="687" customFormat="false" ht="15" hidden="false" customHeight="false" outlineLevel="0" collapsed="false">
      <c r="A687" s="4" t="s">
        <v>196</v>
      </c>
      <c r="B687" s="4" t="s">
        <v>880</v>
      </c>
      <c r="C687" s="4" t="s">
        <v>1466</v>
      </c>
    </row>
    <row r="688" customFormat="false" ht="15" hidden="false" customHeight="false" outlineLevel="0" collapsed="false">
      <c r="A688" s="4" t="s">
        <v>196</v>
      </c>
      <c r="B688" s="4" t="s">
        <v>882</v>
      </c>
      <c r="C688" s="4" t="s">
        <v>1467</v>
      </c>
    </row>
    <row r="689" customFormat="false" ht="15" hidden="false" customHeight="false" outlineLevel="0" collapsed="false">
      <c r="A689" s="4" t="s">
        <v>196</v>
      </c>
      <c r="B689" s="4" t="s">
        <v>884</v>
      </c>
      <c r="C689" s="4" t="s">
        <v>1468</v>
      </c>
    </row>
    <row r="690" customFormat="false" ht="15" hidden="false" customHeight="false" outlineLevel="0" collapsed="false">
      <c r="A690" s="4" t="s">
        <v>196</v>
      </c>
      <c r="B690" s="4" t="s">
        <v>886</v>
      </c>
      <c r="C690" s="4" t="s">
        <v>1469</v>
      </c>
    </row>
    <row r="691" customFormat="false" ht="15" hidden="false" customHeight="false" outlineLevel="0" collapsed="false">
      <c r="A691" s="4" t="s">
        <v>196</v>
      </c>
      <c r="B691" s="4" t="s">
        <v>888</v>
      </c>
      <c r="C691" s="4" t="s">
        <v>1470</v>
      </c>
    </row>
    <row r="692" customFormat="false" ht="15" hidden="false" customHeight="false" outlineLevel="0" collapsed="false">
      <c r="A692" s="4" t="s">
        <v>196</v>
      </c>
      <c r="B692" s="4" t="s">
        <v>890</v>
      </c>
      <c r="C692" s="4" t="s">
        <v>1471</v>
      </c>
    </row>
    <row r="693" customFormat="false" ht="15" hidden="false" customHeight="false" outlineLevel="0" collapsed="false">
      <c r="A693" s="4" t="s">
        <v>446</v>
      </c>
      <c r="B693" s="4" t="s">
        <v>861</v>
      </c>
      <c r="C693" s="4" t="s">
        <v>1472</v>
      </c>
    </row>
    <row r="694" customFormat="false" ht="15" hidden="false" customHeight="false" outlineLevel="0" collapsed="false">
      <c r="A694" s="4" t="s">
        <v>446</v>
      </c>
      <c r="B694" s="4" t="s">
        <v>863</v>
      </c>
      <c r="C694" s="4" t="s">
        <v>1473</v>
      </c>
    </row>
    <row r="695" customFormat="false" ht="15" hidden="false" customHeight="false" outlineLevel="0" collapsed="false">
      <c r="A695" s="4" t="s">
        <v>446</v>
      </c>
      <c r="B695" s="4" t="s">
        <v>865</v>
      </c>
      <c r="C695" s="4" t="s">
        <v>1474</v>
      </c>
    </row>
    <row r="696" customFormat="false" ht="15" hidden="false" customHeight="false" outlineLevel="0" collapsed="false">
      <c r="A696" s="4" t="s">
        <v>446</v>
      </c>
      <c r="B696" s="4" t="s">
        <v>867</v>
      </c>
      <c r="C696" s="4" t="s">
        <v>1475</v>
      </c>
    </row>
    <row r="697" customFormat="false" ht="15" hidden="false" customHeight="false" outlineLevel="0" collapsed="false">
      <c r="A697" s="4" t="s">
        <v>446</v>
      </c>
      <c r="B697" s="4" t="s">
        <v>869</v>
      </c>
      <c r="C697" s="4" t="s">
        <v>1476</v>
      </c>
    </row>
    <row r="698" customFormat="false" ht="15" hidden="false" customHeight="false" outlineLevel="0" collapsed="false">
      <c r="A698" s="4" t="s">
        <v>446</v>
      </c>
      <c r="B698" s="4" t="s">
        <v>871</v>
      </c>
      <c r="C698" s="4" t="s">
        <v>1477</v>
      </c>
    </row>
    <row r="699" customFormat="false" ht="15" hidden="false" customHeight="false" outlineLevel="0" collapsed="false">
      <c r="A699" s="4" t="s">
        <v>446</v>
      </c>
      <c r="B699" s="4" t="s">
        <v>873</v>
      </c>
      <c r="C699" s="4" t="s">
        <v>1478</v>
      </c>
    </row>
    <row r="700" customFormat="false" ht="15" hidden="false" customHeight="false" outlineLevel="0" collapsed="false">
      <c r="A700" s="4" t="s">
        <v>446</v>
      </c>
      <c r="B700" s="4" t="s">
        <v>875</v>
      </c>
      <c r="C700" s="4" t="s">
        <v>1479</v>
      </c>
    </row>
    <row r="701" customFormat="false" ht="15" hidden="false" customHeight="false" outlineLevel="0" collapsed="false">
      <c r="A701" s="4" t="s">
        <v>446</v>
      </c>
      <c r="B701" s="4" t="s">
        <v>876</v>
      </c>
      <c r="C701" s="4" t="s">
        <v>1480</v>
      </c>
    </row>
    <row r="702" customFormat="false" ht="15" hidden="false" customHeight="false" outlineLevel="0" collapsed="false">
      <c r="A702" s="4" t="s">
        <v>446</v>
      </c>
      <c r="B702" s="4" t="s">
        <v>878</v>
      </c>
      <c r="C702" s="4" t="s">
        <v>1481</v>
      </c>
    </row>
    <row r="703" customFormat="false" ht="15" hidden="false" customHeight="false" outlineLevel="0" collapsed="false">
      <c r="A703" s="4" t="s">
        <v>446</v>
      </c>
      <c r="B703" s="4" t="s">
        <v>880</v>
      </c>
      <c r="C703" s="4" t="s">
        <v>1482</v>
      </c>
    </row>
    <row r="704" customFormat="false" ht="15" hidden="false" customHeight="false" outlineLevel="0" collapsed="false">
      <c r="A704" s="4" t="s">
        <v>446</v>
      </c>
      <c r="B704" s="4" t="s">
        <v>882</v>
      </c>
      <c r="C704" s="4" t="s">
        <v>1483</v>
      </c>
    </row>
    <row r="705" customFormat="false" ht="15" hidden="false" customHeight="false" outlineLevel="0" collapsed="false">
      <c r="A705" s="4" t="s">
        <v>446</v>
      </c>
      <c r="B705" s="4" t="s">
        <v>884</v>
      </c>
      <c r="C705" s="4" t="s">
        <v>1484</v>
      </c>
    </row>
    <row r="706" customFormat="false" ht="15" hidden="false" customHeight="false" outlineLevel="0" collapsed="false">
      <c r="A706" s="4" t="s">
        <v>446</v>
      </c>
      <c r="B706" s="4" t="s">
        <v>886</v>
      </c>
      <c r="C706" s="4" t="s">
        <v>1485</v>
      </c>
    </row>
    <row r="707" customFormat="false" ht="15" hidden="false" customHeight="false" outlineLevel="0" collapsed="false">
      <c r="A707" s="4" t="s">
        <v>446</v>
      </c>
      <c r="B707" s="4" t="s">
        <v>888</v>
      </c>
      <c r="C707" s="4" t="s">
        <v>1486</v>
      </c>
    </row>
    <row r="708" customFormat="false" ht="15" hidden="false" customHeight="false" outlineLevel="0" collapsed="false">
      <c r="A708" s="4" t="s">
        <v>446</v>
      </c>
      <c r="B708" s="4" t="s">
        <v>890</v>
      </c>
      <c r="C708" s="4" t="s">
        <v>1487</v>
      </c>
    </row>
    <row r="709" customFormat="false" ht="15" hidden="false" customHeight="false" outlineLevel="0" collapsed="false">
      <c r="A709" s="4" t="s">
        <v>201</v>
      </c>
      <c r="B709" s="4" t="s">
        <v>861</v>
      </c>
      <c r="C709" s="4" t="s">
        <v>1488</v>
      </c>
    </row>
    <row r="710" customFormat="false" ht="15" hidden="false" customHeight="false" outlineLevel="0" collapsed="false">
      <c r="A710" s="4" t="s">
        <v>201</v>
      </c>
      <c r="B710" s="4" t="s">
        <v>863</v>
      </c>
      <c r="C710" s="4" t="s">
        <v>1489</v>
      </c>
    </row>
    <row r="711" customFormat="false" ht="15" hidden="false" customHeight="false" outlineLevel="0" collapsed="false">
      <c r="A711" s="4" t="s">
        <v>201</v>
      </c>
      <c r="B711" s="4" t="s">
        <v>865</v>
      </c>
      <c r="C711" s="4" t="s">
        <v>1490</v>
      </c>
    </row>
    <row r="712" customFormat="false" ht="15" hidden="false" customHeight="false" outlineLevel="0" collapsed="false">
      <c r="A712" s="4" t="s">
        <v>201</v>
      </c>
      <c r="B712" s="4" t="s">
        <v>893</v>
      </c>
      <c r="C712" s="4" t="s">
        <v>1491</v>
      </c>
    </row>
    <row r="713" customFormat="false" ht="15" hidden="false" customHeight="false" outlineLevel="0" collapsed="false">
      <c r="A713" s="4" t="s">
        <v>201</v>
      </c>
      <c r="B713" s="4" t="s">
        <v>867</v>
      </c>
      <c r="C713" s="4" t="s">
        <v>1492</v>
      </c>
    </row>
    <row r="714" customFormat="false" ht="15" hidden="false" customHeight="false" outlineLevel="0" collapsed="false">
      <c r="A714" s="4" t="s">
        <v>201</v>
      </c>
      <c r="B714" s="4" t="s">
        <v>869</v>
      </c>
      <c r="C714" s="4" t="s">
        <v>1493</v>
      </c>
    </row>
    <row r="715" customFormat="false" ht="15" hidden="false" customHeight="false" outlineLevel="0" collapsed="false">
      <c r="A715" s="4" t="s">
        <v>201</v>
      </c>
      <c r="B715" s="4" t="s">
        <v>871</v>
      </c>
      <c r="C715" s="4" t="s">
        <v>1494</v>
      </c>
    </row>
    <row r="716" customFormat="false" ht="15" hidden="false" customHeight="false" outlineLevel="0" collapsed="false">
      <c r="A716" s="4" t="s">
        <v>201</v>
      </c>
      <c r="B716" s="4" t="s">
        <v>873</v>
      </c>
      <c r="C716" s="4" t="s">
        <v>1495</v>
      </c>
    </row>
    <row r="717" customFormat="false" ht="15" hidden="false" customHeight="false" outlineLevel="0" collapsed="false">
      <c r="A717" s="4" t="s">
        <v>201</v>
      </c>
      <c r="B717" s="4" t="s">
        <v>875</v>
      </c>
      <c r="C717" s="4" t="s">
        <v>1496</v>
      </c>
    </row>
    <row r="718" customFormat="false" ht="15" hidden="false" customHeight="false" outlineLevel="0" collapsed="false">
      <c r="A718" s="4" t="s">
        <v>201</v>
      </c>
      <c r="B718" s="4" t="s">
        <v>876</v>
      </c>
      <c r="C718" s="4" t="s">
        <v>1497</v>
      </c>
    </row>
    <row r="719" customFormat="false" ht="15" hidden="false" customHeight="false" outlineLevel="0" collapsed="false">
      <c r="A719" s="4" t="s">
        <v>201</v>
      </c>
      <c r="B719" s="4" t="s">
        <v>878</v>
      </c>
      <c r="C719" s="4" t="s">
        <v>1498</v>
      </c>
    </row>
    <row r="720" customFormat="false" ht="15" hidden="false" customHeight="false" outlineLevel="0" collapsed="false">
      <c r="A720" s="4" t="s">
        <v>201</v>
      </c>
      <c r="B720" s="4" t="s">
        <v>880</v>
      </c>
      <c r="C720" s="4" t="s">
        <v>1499</v>
      </c>
    </row>
    <row r="721" customFormat="false" ht="15" hidden="false" customHeight="false" outlineLevel="0" collapsed="false">
      <c r="A721" s="4" t="s">
        <v>201</v>
      </c>
      <c r="B721" s="4" t="s">
        <v>882</v>
      </c>
      <c r="C721" s="4" t="s">
        <v>1500</v>
      </c>
    </row>
    <row r="722" customFormat="false" ht="15" hidden="false" customHeight="false" outlineLevel="0" collapsed="false">
      <c r="A722" s="4" t="s">
        <v>201</v>
      </c>
      <c r="B722" s="4" t="s">
        <v>884</v>
      </c>
      <c r="C722" s="4" t="s">
        <v>1501</v>
      </c>
    </row>
    <row r="723" customFormat="false" ht="15" hidden="false" customHeight="false" outlineLevel="0" collapsed="false">
      <c r="A723" s="4" t="s">
        <v>201</v>
      </c>
      <c r="B723" s="4" t="s">
        <v>886</v>
      </c>
      <c r="C723" s="4" t="s">
        <v>1502</v>
      </c>
    </row>
    <row r="724" customFormat="false" ht="15" hidden="false" customHeight="false" outlineLevel="0" collapsed="false">
      <c r="A724" s="4" t="s">
        <v>201</v>
      </c>
      <c r="B724" s="4" t="s">
        <v>888</v>
      </c>
      <c r="C724" s="4" t="s">
        <v>1503</v>
      </c>
    </row>
    <row r="725" customFormat="false" ht="15" hidden="false" customHeight="false" outlineLevel="0" collapsed="false">
      <c r="A725" s="4" t="s">
        <v>201</v>
      </c>
      <c r="B725" s="4" t="s">
        <v>890</v>
      </c>
      <c r="C725" s="4" t="s">
        <v>1504</v>
      </c>
    </row>
    <row r="726" customFormat="false" ht="15" hidden="false" customHeight="false" outlineLevel="0" collapsed="false">
      <c r="A726" s="4" t="s">
        <v>452</v>
      </c>
      <c r="B726" s="4" t="s">
        <v>861</v>
      </c>
      <c r="C726" s="4" t="s">
        <v>1505</v>
      </c>
    </row>
    <row r="727" customFormat="false" ht="15" hidden="false" customHeight="false" outlineLevel="0" collapsed="false">
      <c r="A727" s="4" t="s">
        <v>452</v>
      </c>
      <c r="B727" s="4" t="s">
        <v>863</v>
      </c>
      <c r="C727" s="4" t="s">
        <v>1506</v>
      </c>
    </row>
    <row r="728" customFormat="false" ht="15" hidden="false" customHeight="false" outlineLevel="0" collapsed="false">
      <c r="A728" s="4" t="s">
        <v>452</v>
      </c>
      <c r="B728" s="4" t="s">
        <v>865</v>
      </c>
      <c r="C728" s="4" t="s">
        <v>1507</v>
      </c>
    </row>
    <row r="729" customFormat="false" ht="15" hidden="false" customHeight="false" outlineLevel="0" collapsed="false">
      <c r="A729" s="4" t="s">
        <v>452</v>
      </c>
      <c r="B729" s="4" t="s">
        <v>893</v>
      </c>
      <c r="C729" s="4" t="s">
        <v>1508</v>
      </c>
    </row>
    <row r="730" customFormat="false" ht="15" hidden="false" customHeight="false" outlineLevel="0" collapsed="false">
      <c r="A730" s="4" t="s">
        <v>452</v>
      </c>
      <c r="B730" s="4" t="s">
        <v>873</v>
      </c>
      <c r="C730" s="4" t="s">
        <v>1509</v>
      </c>
    </row>
    <row r="731" customFormat="false" ht="15" hidden="false" customHeight="false" outlineLevel="0" collapsed="false">
      <c r="A731" s="4" t="s">
        <v>452</v>
      </c>
      <c r="B731" s="4" t="s">
        <v>875</v>
      </c>
      <c r="C731" s="4" t="s">
        <v>1510</v>
      </c>
    </row>
    <row r="732" customFormat="false" ht="15" hidden="false" customHeight="false" outlineLevel="0" collapsed="false">
      <c r="A732" s="4" t="s">
        <v>452</v>
      </c>
      <c r="B732" s="4" t="s">
        <v>876</v>
      </c>
      <c r="C732" s="4" t="s">
        <v>1511</v>
      </c>
    </row>
    <row r="733" customFormat="false" ht="15" hidden="false" customHeight="false" outlineLevel="0" collapsed="false">
      <c r="A733" s="4" t="s">
        <v>452</v>
      </c>
      <c r="B733" s="4" t="s">
        <v>878</v>
      </c>
      <c r="C733" s="4" t="s">
        <v>1512</v>
      </c>
    </row>
    <row r="734" customFormat="false" ht="15" hidden="false" customHeight="false" outlineLevel="0" collapsed="false">
      <c r="A734" s="4" t="s">
        <v>452</v>
      </c>
      <c r="B734" s="4" t="s">
        <v>880</v>
      </c>
      <c r="C734" s="4" t="s">
        <v>1513</v>
      </c>
    </row>
    <row r="735" customFormat="false" ht="15" hidden="false" customHeight="false" outlineLevel="0" collapsed="false">
      <c r="A735" s="4" t="s">
        <v>452</v>
      </c>
      <c r="B735" s="4" t="s">
        <v>882</v>
      </c>
      <c r="C735" s="4" t="s">
        <v>1514</v>
      </c>
    </row>
    <row r="736" customFormat="false" ht="15" hidden="false" customHeight="false" outlineLevel="0" collapsed="false">
      <c r="A736" s="4" t="s">
        <v>452</v>
      </c>
      <c r="B736" s="4" t="s">
        <v>884</v>
      </c>
      <c r="C736" s="4" t="s">
        <v>1515</v>
      </c>
    </row>
    <row r="737" customFormat="false" ht="15" hidden="false" customHeight="false" outlineLevel="0" collapsed="false">
      <c r="A737" s="4" t="s">
        <v>452</v>
      </c>
      <c r="B737" s="4" t="s">
        <v>886</v>
      </c>
      <c r="C737" s="4" t="s">
        <v>1516</v>
      </c>
    </row>
    <row r="738" customFormat="false" ht="15" hidden="false" customHeight="false" outlineLevel="0" collapsed="false">
      <c r="A738" s="4" t="s">
        <v>452</v>
      </c>
      <c r="B738" s="4" t="s">
        <v>888</v>
      </c>
      <c r="C738" s="4" t="s">
        <v>1517</v>
      </c>
    </row>
    <row r="739" customFormat="false" ht="15" hidden="false" customHeight="false" outlineLevel="0" collapsed="false">
      <c r="A739" s="4" t="s">
        <v>452</v>
      </c>
      <c r="B739" s="4" t="s">
        <v>890</v>
      </c>
      <c r="C739" s="4" t="s">
        <v>1518</v>
      </c>
    </row>
    <row r="740" customFormat="false" ht="15" hidden="false" customHeight="false" outlineLevel="0" collapsed="false">
      <c r="A740" s="4" t="s">
        <v>206</v>
      </c>
      <c r="B740" s="4" t="s">
        <v>861</v>
      </c>
      <c r="C740" s="4" t="s">
        <v>1519</v>
      </c>
    </row>
    <row r="741" customFormat="false" ht="15" hidden="false" customHeight="false" outlineLevel="0" collapsed="false">
      <c r="A741" s="4" t="s">
        <v>206</v>
      </c>
      <c r="B741" s="4" t="s">
        <v>863</v>
      </c>
      <c r="C741" s="4" t="s">
        <v>1520</v>
      </c>
    </row>
    <row r="742" customFormat="false" ht="15" hidden="false" customHeight="false" outlineLevel="0" collapsed="false">
      <c r="A742" s="4" t="s">
        <v>206</v>
      </c>
      <c r="B742" s="4" t="s">
        <v>865</v>
      </c>
      <c r="C742" s="4" t="s">
        <v>1521</v>
      </c>
    </row>
    <row r="743" customFormat="false" ht="15" hidden="false" customHeight="false" outlineLevel="0" collapsed="false">
      <c r="A743" s="4" t="s">
        <v>206</v>
      </c>
      <c r="B743" s="4" t="s">
        <v>867</v>
      </c>
      <c r="C743" s="4" t="s">
        <v>1522</v>
      </c>
    </row>
    <row r="744" customFormat="false" ht="15" hidden="false" customHeight="false" outlineLevel="0" collapsed="false">
      <c r="A744" s="4" t="s">
        <v>206</v>
      </c>
      <c r="B744" s="4" t="s">
        <v>869</v>
      </c>
      <c r="C744" s="4" t="s">
        <v>1523</v>
      </c>
    </row>
    <row r="745" customFormat="false" ht="15" hidden="false" customHeight="false" outlineLevel="0" collapsed="false">
      <c r="A745" s="4" t="s">
        <v>206</v>
      </c>
      <c r="B745" s="4" t="s">
        <v>871</v>
      </c>
      <c r="C745" s="4" t="s">
        <v>1524</v>
      </c>
    </row>
    <row r="746" customFormat="false" ht="15" hidden="false" customHeight="false" outlineLevel="0" collapsed="false">
      <c r="A746" s="4" t="s">
        <v>206</v>
      </c>
      <c r="B746" s="4" t="s">
        <v>873</v>
      </c>
      <c r="C746" s="4" t="s">
        <v>1525</v>
      </c>
    </row>
    <row r="747" customFormat="false" ht="15" hidden="false" customHeight="false" outlineLevel="0" collapsed="false">
      <c r="A747" s="4" t="s">
        <v>206</v>
      </c>
      <c r="B747" s="4" t="s">
        <v>875</v>
      </c>
      <c r="C747" s="4" t="s">
        <v>1526</v>
      </c>
    </row>
    <row r="748" customFormat="false" ht="15" hidden="false" customHeight="false" outlineLevel="0" collapsed="false">
      <c r="A748" s="4" t="s">
        <v>206</v>
      </c>
      <c r="B748" s="4" t="s">
        <v>876</v>
      </c>
      <c r="C748" s="4" t="s">
        <v>1527</v>
      </c>
    </row>
    <row r="749" customFormat="false" ht="15" hidden="false" customHeight="false" outlineLevel="0" collapsed="false">
      <c r="A749" s="4" t="s">
        <v>206</v>
      </c>
      <c r="B749" s="4" t="s">
        <v>878</v>
      </c>
      <c r="C749" s="4" t="s">
        <v>1528</v>
      </c>
    </row>
    <row r="750" customFormat="false" ht="15" hidden="false" customHeight="false" outlineLevel="0" collapsed="false">
      <c r="A750" s="4" t="s">
        <v>206</v>
      </c>
      <c r="B750" s="4" t="s">
        <v>880</v>
      </c>
      <c r="C750" s="4" t="s">
        <v>1529</v>
      </c>
    </row>
    <row r="751" customFormat="false" ht="15" hidden="false" customHeight="false" outlineLevel="0" collapsed="false">
      <c r="A751" s="4" t="s">
        <v>206</v>
      </c>
      <c r="B751" s="4" t="s">
        <v>882</v>
      </c>
      <c r="C751" s="4" t="s">
        <v>1530</v>
      </c>
    </row>
    <row r="752" customFormat="false" ht="15" hidden="false" customHeight="false" outlineLevel="0" collapsed="false">
      <c r="A752" s="4" t="s">
        <v>206</v>
      </c>
      <c r="B752" s="4" t="s">
        <v>884</v>
      </c>
      <c r="C752" s="4" t="s">
        <v>1531</v>
      </c>
    </row>
    <row r="753" customFormat="false" ht="15" hidden="false" customHeight="false" outlineLevel="0" collapsed="false">
      <c r="A753" s="4" t="s">
        <v>206</v>
      </c>
      <c r="B753" s="4" t="s">
        <v>886</v>
      </c>
      <c r="C753" s="4" t="s">
        <v>1532</v>
      </c>
    </row>
    <row r="754" customFormat="false" ht="15" hidden="false" customHeight="false" outlineLevel="0" collapsed="false">
      <c r="A754" s="4" t="s">
        <v>206</v>
      </c>
      <c r="B754" s="4" t="s">
        <v>888</v>
      </c>
      <c r="C754" s="4" t="s">
        <v>1533</v>
      </c>
    </row>
    <row r="755" customFormat="false" ht="15" hidden="false" customHeight="false" outlineLevel="0" collapsed="false">
      <c r="A755" s="4" t="s">
        <v>206</v>
      </c>
      <c r="B755" s="4" t="s">
        <v>890</v>
      </c>
      <c r="C755" s="4" t="s">
        <v>1534</v>
      </c>
    </row>
    <row r="756" customFormat="false" ht="15" hidden="false" customHeight="false" outlineLevel="0" collapsed="false">
      <c r="A756" s="4" t="s">
        <v>208</v>
      </c>
      <c r="B756" s="4" t="s">
        <v>861</v>
      </c>
      <c r="C756" s="4" t="s">
        <v>1535</v>
      </c>
    </row>
    <row r="757" customFormat="false" ht="15" hidden="false" customHeight="false" outlineLevel="0" collapsed="false">
      <c r="A757" s="4" t="s">
        <v>208</v>
      </c>
      <c r="B757" s="4" t="s">
        <v>863</v>
      </c>
      <c r="C757" s="4" t="s">
        <v>1536</v>
      </c>
    </row>
    <row r="758" customFormat="false" ht="15" hidden="false" customHeight="false" outlineLevel="0" collapsed="false">
      <c r="A758" s="4" t="s">
        <v>208</v>
      </c>
      <c r="B758" s="4" t="s">
        <v>865</v>
      </c>
      <c r="C758" s="4" t="s">
        <v>1537</v>
      </c>
    </row>
    <row r="759" customFormat="false" ht="15" hidden="false" customHeight="false" outlineLevel="0" collapsed="false">
      <c r="A759" s="4" t="s">
        <v>208</v>
      </c>
      <c r="B759" s="4" t="s">
        <v>893</v>
      </c>
      <c r="C759" s="4" t="s">
        <v>1538</v>
      </c>
    </row>
    <row r="760" customFormat="false" ht="15" hidden="false" customHeight="false" outlineLevel="0" collapsed="false">
      <c r="A760" s="4" t="s">
        <v>208</v>
      </c>
      <c r="B760" s="4" t="s">
        <v>867</v>
      </c>
      <c r="C760" s="4" t="s">
        <v>1539</v>
      </c>
    </row>
    <row r="761" customFormat="false" ht="15" hidden="false" customHeight="false" outlineLevel="0" collapsed="false">
      <c r="A761" s="4" t="s">
        <v>208</v>
      </c>
      <c r="B761" s="4" t="s">
        <v>869</v>
      </c>
      <c r="C761" s="4" t="s">
        <v>1540</v>
      </c>
    </row>
    <row r="762" customFormat="false" ht="15" hidden="false" customHeight="false" outlineLevel="0" collapsed="false">
      <c r="A762" s="4" t="s">
        <v>208</v>
      </c>
      <c r="B762" s="4" t="s">
        <v>871</v>
      </c>
      <c r="C762" s="4" t="s">
        <v>1541</v>
      </c>
    </row>
    <row r="763" customFormat="false" ht="15" hidden="false" customHeight="false" outlineLevel="0" collapsed="false">
      <c r="A763" s="4" t="s">
        <v>208</v>
      </c>
      <c r="B763" s="4" t="s">
        <v>873</v>
      </c>
      <c r="C763" s="4" t="s">
        <v>1542</v>
      </c>
    </row>
    <row r="764" customFormat="false" ht="15" hidden="false" customHeight="false" outlineLevel="0" collapsed="false">
      <c r="A764" s="4" t="s">
        <v>208</v>
      </c>
      <c r="B764" s="4" t="s">
        <v>875</v>
      </c>
      <c r="C764" s="4" t="s">
        <v>1543</v>
      </c>
    </row>
    <row r="765" customFormat="false" ht="15" hidden="false" customHeight="false" outlineLevel="0" collapsed="false">
      <c r="A765" s="4" t="s">
        <v>208</v>
      </c>
      <c r="B765" s="4" t="s">
        <v>876</v>
      </c>
      <c r="C765" s="4" t="s">
        <v>1544</v>
      </c>
    </row>
    <row r="766" customFormat="false" ht="15" hidden="false" customHeight="false" outlineLevel="0" collapsed="false">
      <c r="A766" s="4" t="s">
        <v>208</v>
      </c>
      <c r="B766" s="4" t="s">
        <v>878</v>
      </c>
      <c r="C766" s="4" t="s">
        <v>1545</v>
      </c>
    </row>
    <row r="767" customFormat="false" ht="15" hidden="false" customHeight="false" outlineLevel="0" collapsed="false">
      <c r="A767" s="4" t="s">
        <v>208</v>
      </c>
      <c r="B767" s="4" t="s">
        <v>880</v>
      </c>
      <c r="C767" s="4" t="s">
        <v>1546</v>
      </c>
    </row>
    <row r="768" customFormat="false" ht="15" hidden="false" customHeight="false" outlineLevel="0" collapsed="false">
      <c r="A768" s="4" t="s">
        <v>208</v>
      </c>
      <c r="B768" s="4" t="s">
        <v>882</v>
      </c>
      <c r="C768" s="4" t="s">
        <v>1547</v>
      </c>
    </row>
    <row r="769" customFormat="false" ht="15" hidden="false" customHeight="false" outlineLevel="0" collapsed="false">
      <c r="A769" s="4" t="s">
        <v>208</v>
      </c>
      <c r="B769" s="4" t="s">
        <v>884</v>
      </c>
      <c r="C769" s="4" t="s">
        <v>1548</v>
      </c>
    </row>
    <row r="770" customFormat="false" ht="15" hidden="false" customHeight="false" outlineLevel="0" collapsed="false">
      <c r="A770" s="4" t="s">
        <v>208</v>
      </c>
      <c r="B770" s="4" t="s">
        <v>886</v>
      </c>
      <c r="C770" s="4" t="s">
        <v>1549</v>
      </c>
    </row>
    <row r="771" customFormat="false" ht="15" hidden="false" customHeight="false" outlineLevel="0" collapsed="false">
      <c r="A771" s="4" t="s">
        <v>208</v>
      </c>
      <c r="B771" s="4" t="s">
        <v>888</v>
      </c>
      <c r="C771" s="4" t="s">
        <v>1550</v>
      </c>
    </row>
    <row r="772" customFormat="false" ht="15" hidden="false" customHeight="false" outlineLevel="0" collapsed="false">
      <c r="A772" s="4" t="s">
        <v>208</v>
      </c>
      <c r="B772" s="4" t="s">
        <v>890</v>
      </c>
      <c r="C772" s="4" t="s">
        <v>1551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5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6"/>
    <col collapsed="false" customWidth="true" hidden="false" outlineLevel="0" max="4" min="3" style="0" width="20"/>
    <col collapsed="false" customWidth="true" hidden="false" outlineLevel="0" max="5" min="5" style="0" width="14"/>
    <col collapsed="false" customWidth="true" hidden="false" outlineLevel="0" max="6" min="6" style="0" width="60"/>
  </cols>
  <sheetData>
    <row r="1" customFormat="false" ht="23.85" hidden="false" customHeight="false" outlineLevel="0" collapsed="false">
      <c r="A1" s="3" t="s">
        <v>55</v>
      </c>
      <c r="B1" s="3" t="s">
        <v>56</v>
      </c>
      <c r="C1" s="3" t="s">
        <v>1552</v>
      </c>
      <c r="D1" s="3" t="s">
        <v>1553</v>
      </c>
      <c r="E1" s="3" t="s">
        <v>1554</v>
      </c>
      <c r="F1" s="3" t="s">
        <v>1555</v>
      </c>
    </row>
    <row r="2" customFormat="false" ht="15" hidden="false" customHeight="false" outlineLevel="0" collapsed="false">
      <c r="A2" s="0" t="s">
        <v>258</v>
      </c>
      <c r="B2" s="0" t="s">
        <v>84</v>
      </c>
      <c r="C2" s="18" t="n">
        <v>309906.4</v>
      </c>
      <c r="D2" s="19" t="n">
        <v>59677</v>
      </c>
      <c r="E2" s="20" t="s">
        <v>1556</v>
      </c>
      <c r="F2" s="20" t="s">
        <v>1557</v>
      </c>
    </row>
    <row r="3" customFormat="false" ht="15" hidden="false" customHeight="false" outlineLevel="0" collapsed="false">
      <c r="A3" s="0" t="s">
        <v>264</v>
      </c>
      <c r="B3" s="0" t="s">
        <v>87</v>
      </c>
      <c r="C3" s="18" t="n">
        <v>59110.5</v>
      </c>
      <c r="D3" s="19" t="n">
        <v>80175</v>
      </c>
      <c r="E3" s="20" t="s">
        <v>1558</v>
      </c>
      <c r="F3" s="20" t="s">
        <v>1559</v>
      </c>
    </row>
    <row r="4" customFormat="false" ht="15" hidden="false" customHeight="false" outlineLevel="0" collapsed="false">
      <c r="A4" s="0" t="s">
        <v>270</v>
      </c>
      <c r="B4" s="0" t="s">
        <v>90</v>
      </c>
      <c r="C4" s="18" t="n">
        <v>520574.1</v>
      </c>
      <c r="D4" s="19" t="n">
        <v>68283</v>
      </c>
      <c r="E4" s="20" t="s">
        <v>1560</v>
      </c>
      <c r="F4" s="20" t="s">
        <v>1561</v>
      </c>
    </row>
    <row r="5" customFormat="false" ht="15" hidden="false" customHeight="false" outlineLevel="0" collapsed="false">
      <c r="A5" s="0" t="s">
        <v>276</v>
      </c>
      <c r="B5" s="0" t="s">
        <v>93</v>
      </c>
      <c r="C5" s="18" t="n">
        <v>192345.6</v>
      </c>
      <c r="D5" s="19" t="n">
        <v>61752</v>
      </c>
      <c r="E5" s="20" t="s">
        <v>1562</v>
      </c>
      <c r="F5" s="20" t="s">
        <v>1563</v>
      </c>
    </row>
    <row r="6" customFormat="false" ht="15" hidden="false" customHeight="false" outlineLevel="0" collapsed="false">
      <c r="A6" s="0" t="s">
        <v>95</v>
      </c>
      <c r="B6" s="0" t="s">
        <v>96</v>
      </c>
      <c r="C6" s="18" t="n">
        <v>3585890.9</v>
      </c>
      <c r="D6" s="19" t="n">
        <v>91116</v>
      </c>
      <c r="E6" s="20" t="s">
        <v>1564</v>
      </c>
      <c r="F6" s="20" t="s">
        <v>1565</v>
      </c>
    </row>
    <row r="7" customFormat="false" ht="15" hidden="false" customHeight="false" outlineLevel="0" collapsed="false">
      <c r="A7" s="0" t="s">
        <v>97</v>
      </c>
      <c r="B7" s="0" t="s">
        <v>98</v>
      </c>
      <c r="C7" s="18" t="n">
        <v>518167.9</v>
      </c>
      <c r="D7" s="19" t="n">
        <v>86181</v>
      </c>
      <c r="E7" s="20" t="s">
        <v>1566</v>
      </c>
      <c r="F7" s="20" t="s">
        <v>1567</v>
      </c>
    </row>
    <row r="8" customFormat="false" ht="15" hidden="false" customHeight="false" outlineLevel="0" collapsed="false">
      <c r="A8" s="0" t="s">
        <v>99</v>
      </c>
      <c r="B8" s="0" t="s">
        <v>100</v>
      </c>
      <c r="C8" s="18" t="n">
        <v>364716</v>
      </c>
      <c r="D8" s="19" t="n">
        <v>98879</v>
      </c>
      <c r="E8" s="20" t="s">
        <v>1568</v>
      </c>
      <c r="F8" s="20" t="s">
        <v>1569</v>
      </c>
    </row>
    <row r="9" customFormat="false" ht="15" hidden="false" customHeight="false" outlineLevel="0" collapsed="false">
      <c r="A9" s="0" t="s">
        <v>101</v>
      </c>
      <c r="B9" s="0" t="s">
        <v>102</v>
      </c>
      <c r="C9" s="18" t="n">
        <v>75635.2</v>
      </c>
      <c r="D9" s="19" t="n">
        <v>71357</v>
      </c>
      <c r="E9" s="20" t="s">
        <v>1570</v>
      </c>
      <c r="F9" s="20" t="s">
        <v>1571</v>
      </c>
    </row>
    <row r="10" customFormat="false" ht="15" hidden="false" customHeight="false" outlineLevel="0" collapsed="false">
      <c r="A10" s="0" t="s">
        <v>103</v>
      </c>
      <c r="B10" s="0" t="s">
        <v>104</v>
      </c>
      <c r="C10" s="18" t="n">
        <v>1793464.1</v>
      </c>
      <c r="D10" s="19" t="n">
        <v>76440</v>
      </c>
      <c r="E10" s="20" t="s">
        <v>1572</v>
      </c>
      <c r="F10" s="20" t="s">
        <v>1573</v>
      </c>
    </row>
    <row r="11" customFormat="false" ht="15" hidden="false" customHeight="false" outlineLevel="0" collapsed="false">
      <c r="A11" s="0" t="s">
        <v>298</v>
      </c>
      <c r="B11" s="0" t="s">
        <v>106</v>
      </c>
      <c r="C11" s="18" t="n">
        <v>738993.1</v>
      </c>
      <c r="D11" s="19" t="n">
        <v>65382</v>
      </c>
      <c r="E11" s="20" t="s">
        <v>1574</v>
      </c>
      <c r="F11" s="20" t="s">
        <v>1575</v>
      </c>
    </row>
    <row r="12" customFormat="false" ht="15" hidden="false" customHeight="false" outlineLevel="0" collapsed="false">
      <c r="A12" s="0" t="s">
        <v>108</v>
      </c>
      <c r="B12" s="0" t="s">
        <v>109</v>
      </c>
      <c r="C12" s="18" t="n">
        <v>109742.4</v>
      </c>
      <c r="D12" s="19" t="n">
        <v>76592</v>
      </c>
      <c r="E12" s="20" t="s">
        <v>1576</v>
      </c>
      <c r="F12" s="20" t="s">
        <v>1577</v>
      </c>
    </row>
    <row r="13" customFormat="false" ht="15" hidden="false" customHeight="false" outlineLevel="0" collapsed="false">
      <c r="A13" s="0" t="s">
        <v>110</v>
      </c>
      <c r="B13" s="0" t="s">
        <v>111</v>
      </c>
      <c r="C13" s="18" t="n">
        <v>131619.9</v>
      </c>
      <c r="D13" s="19" t="n">
        <v>64846</v>
      </c>
      <c r="E13" s="20" t="s">
        <v>1578</v>
      </c>
      <c r="F13" s="20" t="s">
        <v>1579</v>
      </c>
    </row>
    <row r="14" customFormat="false" ht="15" hidden="false" customHeight="false" outlineLevel="0" collapsed="false">
      <c r="A14" s="0" t="s">
        <v>113</v>
      </c>
      <c r="B14" s="0" t="s">
        <v>114</v>
      </c>
      <c r="C14" s="18" t="n">
        <v>989192.4</v>
      </c>
      <c r="D14" s="19" t="n">
        <v>77772</v>
      </c>
      <c r="E14" s="20" t="s">
        <v>1580</v>
      </c>
      <c r="F14" s="20" t="s">
        <v>1581</v>
      </c>
    </row>
    <row r="15" customFormat="false" ht="15" hidden="false" customHeight="false" outlineLevel="0" collapsed="false">
      <c r="A15" s="0" t="s">
        <v>116</v>
      </c>
      <c r="B15" s="0" t="s">
        <v>117</v>
      </c>
      <c r="C15" s="18" t="n">
        <v>462278.6</v>
      </c>
      <c r="D15" s="19" t="n">
        <v>66292</v>
      </c>
      <c r="E15" s="20" t="s">
        <v>1582</v>
      </c>
      <c r="F15" s="20" t="s">
        <v>1583</v>
      </c>
    </row>
    <row r="16" customFormat="false" ht="15" hidden="false" customHeight="false" outlineLevel="0" collapsed="false">
      <c r="A16" s="0" t="s">
        <v>119</v>
      </c>
      <c r="B16" s="0" t="s">
        <v>120</v>
      </c>
      <c r="C16" s="18" t="n">
        <v>221266.3</v>
      </c>
      <c r="D16" s="19" t="n">
        <v>68326</v>
      </c>
      <c r="E16" s="20" t="s">
        <v>1584</v>
      </c>
      <c r="F16" s="20" t="s">
        <v>1585</v>
      </c>
    </row>
    <row r="17" customFormat="false" ht="15" hidden="false" customHeight="false" outlineLevel="0" collapsed="false">
      <c r="A17" s="0" t="s">
        <v>324</v>
      </c>
      <c r="B17" s="0" t="s">
        <v>123</v>
      </c>
      <c r="C17" s="18" t="n">
        <v>206945.7</v>
      </c>
      <c r="D17" s="19" t="n">
        <v>69510</v>
      </c>
      <c r="E17" s="20" t="s">
        <v>1586</v>
      </c>
      <c r="F17" s="20" t="s">
        <v>1587</v>
      </c>
    </row>
    <row r="18" customFormat="false" ht="15" hidden="false" customHeight="false" outlineLevel="0" collapsed="false">
      <c r="A18" s="0" t="s">
        <v>125</v>
      </c>
      <c r="B18" s="0" t="s">
        <v>126</v>
      </c>
      <c r="C18" s="18" t="n">
        <v>279513.8</v>
      </c>
      <c r="D18" s="19" t="n">
        <v>60673</v>
      </c>
      <c r="E18" s="20" t="s">
        <v>1588</v>
      </c>
      <c r="F18" s="20" t="s">
        <v>1589</v>
      </c>
    </row>
    <row r="19" customFormat="false" ht="15" hidden="false" customHeight="false" outlineLevel="0" collapsed="false">
      <c r="A19" s="0" t="s">
        <v>334</v>
      </c>
      <c r="B19" s="0" t="s">
        <v>128</v>
      </c>
      <c r="C19" s="18" t="n">
        <v>295288.3</v>
      </c>
      <c r="D19" s="19" t="n">
        <v>63940</v>
      </c>
      <c r="E19" s="20" t="s">
        <v>1590</v>
      </c>
      <c r="F19" s="20" t="s">
        <v>1591</v>
      </c>
    </row>
    <row r="20" customFormat="false" ht="15" hidden="false" customHeight="false" outlineLevel="0" collapsed="false">
      <c r="A20" s="0" t="s">
        <v>131</v>
      </c>
      <c r="B20" s="0" t="s">
        <v>132</v>
      </c>
      <c r="C20" s="18" t="n">
        <v>101392.7</v>
      </c>
      <c r="D20" s="19" t="n">
        <v>71662</v>
      </c>
      <c r="E20" s="20" t="s">
        <v>1592</v>
      </c>
      <c r="F20" s="20" t="s">
        <v>1593</v>
      </c>
    </row>
    <row r="21" customFormat="false" ht="15" hidden="false" customHeight="false" outlineLevel="0" collapsed="false">
      <c r="A21" s="0" t="s">
        <v>133</v>
      </c>
      <c r="B21" s="0" t="s">
        <v>134</v>
      </c>
      <c r="C21" s="18" t="n">
        <v>512715.9</v>
      </c>
      <c r="D21" s="19" t="n">
        <v>81834</v>
      </c>
      <c r="E21" s="20" t="s">
        <v>1594</v>
      </c>
      <c r="F21" s="20" t="s">
        <v>1595</v>
      </c>
    </row>
    <row r="22" customFormat="false" ht="15" hidden="false" customHeight="false" outlineLevel="0" collapsed="false">
      <c r="A22" s="0" t="s">
        <v>136</v>
      </c>
      <c r="B22" s="0" t="s">
        <v>137</v>
      </c>
      <c r="C22" s="18" t="n">
        <v>697205.3</v>
      </c>
      <c r="D22" s="19" t="n">
        <v>97456</v>
      </c>
      <c r="E22" s="20" t="s">
        <v>1596</v>
      </c>
      <c r="F22" s="20" t="s">
        <v>1597</v>
      </c>
    </row>
    <row r="23" customFormat="false" ht="15" hidden="false" customHeight="false" outlineLevel="0" collapsed="false">
      <c r="A23" s="0" t="s">
        <v>351</v>
      </c>
      <c r="B23" s="0" t="s">
        <v>139</v>
      </c>
      <c r="C23" s="18" t="n">
        <v>674070.6</v>
      </c>
      <c r="D23" s="19" t="n">
        <v>66556</v>
      </c>
      <c r="E23" s="20" t="s">
        <v>1598</v>
      </c>
      <c r="F23" s="20" t="s">
        <v>1599</v>
      </c>
    </row>
    <row r="24" customFormat="false" ht="15" hidden="false" customHeight="false" outlineLevel="0" collapsed="false">
      <c r="A24" s="0" t="s">
        <v>141</v>
      </c>
      <c r="B24" s="0" t="s">
        <v>142</v>
      </c>
      <c r="C24" s="18" t="n">
        <v>457907.5</v>
      </c>
      <c r="D24" s="19" t="n">
        <v>78538</v>
      </c>
      <c r="E24" s="20" t="s">
        <v>1600</v>
      </c>
      <c r="F24" s="20" t="s">
        <v>1601</v>
      </c>
    </row>
    <row r="25" customFormat="false" ht="15" hidden="false" customHeight="false" outlineLevel="0" collapsed="false">
      <c r="A25" s="0" t="s">
        <v>359</v>
      </c>
      <c r="B25" s="0" t="s">
        <v>144</v>
      </c>
      <c r="C25" s="18" t="n">
        <v>161093.5</v>
      </c>
      <c r="D25" s="19" t="n">
        <v>54531</v>
      </c>
      <c r="E25" s="20" t="s">
        <v>1602</v>
      </c>
      <c r="F25" s="20" t="s">
        <v>1603</v>
      </c>
    </row>
    <row r="26" customFormat="false" ht="15" hidden="false" customHeight="false" outlineLevel="0" collapsed="false">
      <c r="A26" s="0" t="s">
        <v>145</v>
      </c>
      <c r="B26" s="0" t="s">
        <v>146</v>
      </c>
      <c r="C26" s="18" t="n">
        <v>423808.7</v>
      </c>
      <c r="D26" s="19" t="n">
        <v>67587</v>
      </c>
      <c r="E26" s="20" t="s">
        <v>1604</v>
      </c>
      <c r="F26" s="20" t="s">
        <v>1605</v>
      </c>
    </row>
    <row r="27" customFormat="false" ht="15" hidden="false" customHeight="false" outlineLevel="0" collapsed="false">
      <c r="A27" s="0" t="s">
        <v>148</v>
      </c>
      <c r="B27" s="0" t="s">
        <v>149</v>
      </c>
      <c r="C27" s="18" t="n">
        <v>82807.2</v>
      </c>
      <c r="D27" s="19" t="n">
        <v>72340</v>
      </c>
      <c r="E27" s="20" t="s">
        <v>1606</v>
      </c>
      <c r="F27" s="20" t="s">
        <v>1607</v>
      </c>
    </row>
    <row r="28" customFormat="false" ht="15" hidden="false" customHeight="false" outlineLevel="0" collapsed="false">
      <c r="A28" s="0" t="s">
        <v>151</v>
      </c>
      <c r="B28" s="0" t="s">
        <v>152</v>
      </c>
      <c r="C28" s="18" t="n">
        <v>153082.3</v>
      </c>
      <c r="D28" s="19" t="n">
        <v>75858</v>
      </c>
      <c r="E28" s="20" t="s">
        <v>1608</v>
      </c>
      <c r="F28" s="20" t="s">
        <v>1609</v>
      </c>
    </row>
    <row r="29" customFormat="false" ht="15" hidden="false" customHeight="false" outlineLevel="0" collapsed="false">
      <c r="A29" s="0" t="s">
        <v>377</v>
      </c>
      <c r="B29" s="0" t="s">
        <v>154</v>
      </c>
      <c r="C29" s="18" t="n">
        <v>240111.7</v>
      </c>
      <c r="D29" s="19" t="n">
        <v>73156</v>
      </c>
      <c r="E29" s="20" t="s">
        <v>1610</v>
      </c>
      <c r="F29" s="20" t="s">
        <v>1611</v>
      </c>
    </row>
    <row r="30" customFormat="false" ht="15" hidden="false" customHeight="false" outlineLevel="0" collapsed="false">
      <c r="A30" s="0" t="s">
        <v>156</v>
      </c>
      <c r="B30" s="0" t="s">
        <v>157</v>
      </c>
      <c r="C30" s="18" t="n">
        <v>123076.5</v>
      </c>
      <c r="D30" s="19" t="n">
        <v>86959</v>
      </c>
      <c r="E30" s="20" t="s">
        <v>1612</v>
      </c>
      <c r="F30" s="20" t="s">
        <v>1613</v>
      </c>
    </row>
    <row r="31" customFormat="false" ht="15" hidden="false" customHeight="false" outlineLevel="0" collapsed="false">
      <c r="A31" s="0" t="s">
        <v>159</v>
      </c>
      <c r="B31" s="0" t="s">
        <v>160</v>
      </c>
      <c r="C31" s="18" t="n">
        <v>842372.2</v>
      </c>
      <c r="D31" s="19" t="n">
        <v>88223</v>
      </c>
      <c r="E31" s="20" t="s">
        <v>1614</v>
      </c>
      <c r="F31" s="20" t="s">
        <v>1615</v>
      </c>
    </row>
    <row r="32" customFormat="false" ht="15" hidden="false" customHeight="false" outlineLevel="0" collapsed="false">
      <c r="A32" s="0" t="s">
        <v>161</v>
      </c>
      <c r="B32" s="0" t="s">
        <v>162</v>
      </c>
      <c r="C32" s="18" t="n">
        <v>131026.8</v>
      </c>
      <c r="D32" s="19" t="n">
        <v>61645</v>
      </c>
      <c r="E32" s="20" t="s">
        <v>1616</v>
      </c>
      <c r="F32" s="20" t="s">
        <v>1617</v>
      </c>
    </row>
    <row r="33" customFormat="false" ht="15" hidden="false" customHeight="false" outlineLevel="0" collapsed="false">
      <c r="A33" s="0" t="s">
        <v>394</v>
      </c>
      <c r="B33" s="0" t="s">
        <v>164</v>
      </c>
      <c r="C33" s="18" t="n">
        <v>1777164.5</v>
      </c>
      <c r="D33" s="19" t="n">
        <v>88847</v>
      </c>
      <c r="E33" s="20" t="s">
        <v>1618</v>
      </c>
      <c r="F33" s="20" t="s">
        <v>1619</v>
      </c>
    </row>
    <row r="34" customFormat="false" ht="15" hidden="false" customHeight="false" outlineLevel="0" collapsed="false">
      <c r="A34" s="0" t="s">
        <v>398</v>
      </c>
      <c r="B34" s="0" t="s">
        <v>167</v>
      </c>
      <c r="C34" s="18" t="n">
        <v>767182.6</v>
      </c>
      <c r="D34" s="19" t="n">
        <v>68511</v>
      </c>
      <c r="E34" s="20" t="s">
        <v>1620</v>
      </c>
      <c r="F34" s="20" t="s">
        <v>1621</v>
      </c>
    </row>
    <row r="35" customFormat="false" ht="15" hidden="false" customHeight="false" outlineLevel="0" collapsed="false">
      <c r="A35" s="0" t="s">
        <v>169</v>
      </c>
      <c r="B35" s="0" t="s">
        <v>170</v>
      </c>
      <c r="C35" s="18" t="n">
        <v>60077.4</v>
      </c>
      <c r="D35" s="19" t="n">
        <v>75157</v>
      </c>
      <c r="E35" s="20" t="s">
        <v>1622</v>
      </c>
      <c r="F35" s="20" t="s">
        <v>1623</v>
      </c>
    </row>
    <row r="36" customFormat="false" ht="15" hidden="false" customHeight="false" outlineLevel="0" collapsed="false">
      <c r="A36" s="0" t="s">
        <v>172</v>
      </c>
      <c r="B36" s="0" t="s">
        <v>173</v>
      </c>
      <c r="C36" s="18" t="n">
        <v>800799.1</v>
      </c>
      <c r="D36" s="19" t="n">
        <v>67291</v>
      </c>
      <c r="E36" s="20" t="s">
        <v>1624</v>
      </c>
      <c r="F36" s="20" t="s">
        <v>1625</v>
      </c>
    </row>
    <row r="37" customFormat="false" ht="15" hidden="false" customHeight="false" outlineLevel="0" collapsed="false">
      <c r="A37" s="0" t="s">
        <v>411</v>
      </c>
      <c r="B37" s="0" t="s">
        <v>176</v>
      </c>
      <c r="C37" s="18" t="n">
        <v>274858</v>
      </c>
      <c r="D37" s="19" t="n">
        <v>66660</v>
      </c>
      <c r="E37" s="20" t="s">
        <v>1626</v>
      </c>
      <c r="F37" s="20" t="s">
        <v>1627</v>
      </c>
    </row>
    <row r="38" customFormat="false" ht="15" hidden="false" customHeight="false" outlineLevel="0" collapsed="false">
      <c r="A38" s="0" t="s">
        <v>177</v>
      </c>
      <c r="B38" s="0" t="s">
        <v>178</v>
      </c>
      <c r="C38" s="18" t="n">
        <v>314868.7</v>
      </c>
      <c r="D38" s="19" t="n">
        <v>73678</v>
      </c>
      <c r="E38" s="20" t="s">
        <v>1628</v>
      </c>
      <c r="F38" s="20" t="s">
        <v>1629</v>
      </c>
    </row>
    <row r="39" customFormat="false" ht="15" hidden="false" customHeight="false" outlineLevel="0" collapsed="false">
      <c r="A39" s="0" t="s">
        <v>179</v>
      </c>
      <c r="B39" s="0" t="s">
        <v>180</v>
      </c>
      <c r="C39" s="18" t="n">
        <v>969412.5</v>
      </c>
      <c r="D39" s="19" t="n">
        <v>74231</v>
      </c>
      <c r="E39" s="20" t="s">
        <v>1630</v>
      </c>
      <c r="F39" s="20" t="s">
        <v>1631</v>
      </c>
    </row>
    <row r="40" customFormat="false" ht="15" hidden="false" customHeight="false" outlineLevel="0" collapsed="false">
      <c r="A40" s="0" t="s">
        <v>181</v>
      </c>
      <c r="B40" s="0" t="s">
        <v>182</v>
      </c>
      <c r="C40" s="18" t="n">
        <v>82465.2</v>
      </c>
      <c r="D40" s="19" t="n">
        <v>73992</v>
      </c>
      <c r="E40" s="20" t="s">
        <v>1632</v>
      </c>
      <c r="F40" s="20" t="s">
        <v>1633</v>
      </c>
    </row>
    <row r="41" customFormat="false" ht="15" hidden="false" customHeight="false" outlineLevel="0" collapsed="false">
      <c r="A41" s="0" t="s">
        <v>183</v>
      </c>
      <c r="B41" s="0" t="s">
        <v>184</v>
      </c>
      <c r="C41" s="18" t="n">
        <v>351926</v>
      </c>
      <c r="D41" s="19" t="n">
        <v>63179</v>
      </c>
      <c r="E41" s="20" t="s">
        <v>1634</v>
      </c>
      <c r="F41" s="20" t="s">
        <v>1635</v>
      </c>
    </row>
    <row r="42" customFormat="false" ht="15" hidden="false" customHeight="false" outlineLevel="0" collapsed="false">
      <c r="A42" s="0" t="s">
        <v>430</v>
      </c>
      <c r="B42" s="0" t="s">
        <v>186</v>
      </c>
      <c r="C42" s="18" t="n">
        <v>74150</v>
      </c>
      <c r="D42" s="19" t="n">
        <v>79297</v>
      </c>
      <c r="E42" s="20" t="s">
        <v>1636</v>
      </c>
      <c r="F42" s="20" t="s">
        <v>1637</v>
      </c>
    </row>
    <row r="43" customFormat="false" ht="15" hidden="false" customHeight="false" outlineLevel="0" collapsed="false">
      <c r="A43" s="0" t="s">
        <v>188</v>
      </c>
      <c r="B43" s="0" t="s">
        <v>189</v>
      </c>
      <c r="C43" s="18" t="n">
        <v>505698.3</v>
      </c>
      <c r="D43" s="19" t="n">
        <v>69131</v>
      </c>
      <c r="E43" s="20" t="s">
        <v>1638</v>
      </c>
      <c r="F43" s="20" t="s">
        <v>1639</v>
      </c>
    </row>
    <row r="44" customFormat="false" ht="15" hidden="false" customHeight="false" outlineLevel="0" collapsed="false">
      <c r="A44" s="0" t="s">
        <v>435</v>
      </c>
      <c r="B44" s="0" t="s">
        <v>191</v>
      </c>
      <c r="C44" s="18" t="n">
        <v>2294646.6</v>
      </c>
      <c r="D44" s="19" t="n">
        <v>72364</v>
      </c>
      <c r="E44" s="20" t="s">
        <v>1640</v>
      </c>
      <c r="F44" s="20" t="s">
        <v>1641</v>
      </c>
    </row>
    <row r="45" customFormat="false" ht="15" hidden="false" customHeight="false" outlineLevel="0" collapsed="false">
      <c r="A45" s="0" t="s">
        <v>439</v>
      </c>
      <c r="B45" s="0" t="s">
        <v>194</v>
      </c>
      <c r="C45" s="18" t="n">
        <v>247691.4</v>
      </c>
      <c r="D45" s="19" t="n">
        <v>69991</v>
      </c>
      <c r="E45" s="20" t="s">
        <v>1642</v>
      </c>
      <c r="F45" s="20" t="s">
        <v>1643</v>
      </c>
    </row>
    <row r="46" customFormat="false" ht="15" hidden="false" customHeight="false" outlineLevel="0" collapsed="false">
      <c r="A46" s="0" t="s">
        <v>196</v>
      </c>
      <c r="B46" s="0" t="s">
        <v>197</v>
      </c>
      <c r="C46" s="18" t="n">
        <v>48079.2</v>
      </c>
      <c r="D46" s="19" t="n">
        <v>74580</v>
      </c>
      <c r="E46" s="20" t="s">
        <v>1644</v>
      </c>
      <c r="F46" s="20" t="s">
        <v>1645</v>
      </c>
    </row>
    <row r="47" customFormat="false" ht="15" hidden="false" customHeight="false" outlineLevel="0" collapsed="false">
      <c r="A47" s="0" t="s">
        <v>446</v>
      </c>
      <c r="B47" s="0" t="s">
        <v>199</v>
      </c>
      <c r="C47" s="18" t="n">
        <v>712992.6</v>
      </c>
      <c r="D47" s="19" t="n">
        <v>80291</v>
      </c>
      <c r="E47" s="20" t="s">
        <v>1646</v>
      </c>
      <c r="F47" s="20" t="s">
        <v>1647</v>
      </c>
    </row>
    <row r="48" customFormat="false" ht="15" hidden="false" customHeight="false" outlineLevel="0" collapsed="false">
      <c r="A48" s="0" t="s">
        <v>201</v>
      </c>
      <c r="B48" s="0" t="s">
        <v>202</v>
      </c>
      <c r="C48" s="18" t="n">
        <v>715263.1</v>
      </c>
      <c r="D48" s="19" t="n">
        <v>89396</v>
      </c>
      <c r="E48" s="20" t="s">
        <v>1648</v>
      </c>
      <c r="F48" s="20" t="s">
        <v>1649</v>
      </c>
    </row>
    <row r="49" customFormat="false" ht="15" hidden="false" customHeight="false" outlineLevel="0" collapsed="false">
      <c r="A49" s="0" t="s">
        <v>452</v>
      </c>
      <c r="B49" s="0" t="s">
        <v>204</v>
      </c>
      <c r="C49" s="18" t="n">
        <v>102315.6</v>
      </c>
      <c r="D49" s="19" t="n">
        <v>57932</v>
      </c>
      <c r="E49" s="20" t="s">
        <v>1650</v>
      </c>
      <c r="F49" s="20" t="s">
        <v>1651</v>
      </c>
    </row>
    <row r="50" customFormat="false" ht="15" hidden="false" customHeight="false" outlineLevel="0" collapsed="false">
      <c r="A50" s="0" t="s">
        <v>206</v>
      </c>
      <c r="B50" s="0" t="s">
        <v>207</v>
      </c>
      <c r="C50" s="18" t="n">
        <v>421498.1</v>
      </c>
      <c r="D50" s="19" t="n">
        <v>70570</v>
      </c>
      <c r="E50" s="20" t="s">
        <v>1652</v>
      </c>
      <c r="F50" s="20" t="s">
        <v>1653</v>
      </c>
    </row>
    <row r="51" customFormat="false" ht="15" hidden="false" customHeight="false" outlineLevel="0" collapsed="false">
      <c r="A51" s="0" t="s">
        <v>208</v>
      </c>
      <c r="B51" s="0" t="s">
        <v>209</v>
      </c>
      <c r="C51" s="18" t="n">
        <v>52873.5</v>
      </c>
      <c r="D51" s="19" t="n">
        <v>89806</v>
      </c>
      <c r="E51" s="20" t="s">
        <v>1654</v>
      </c>
      <c r="F51" s="20" t="s">
        <v>1655</v>
      </c>
    </row>
    <row r="52" customFormat="false" ht="15" hidden="false" customHeight="false" outlineLevel="0" collapsed="false">
      <c r="A52" s="0" t="s">
        <v>1656</v>
      </c>
      <c r="C52" s="21" t="n">
        <f aca="false">SUM(C2:C51)</f>
        <v>26029284.5</v>
      </c>
      <c r="F52" s="20" t="s">
        <v>1657</v>
      </c>
    </row>
    <row r="54" customFormat="false" ht="15" hidden="false" customHeight="false" outlineLevel="0" collapsed="false">
      <c r="A54" s="0" t="s">
        <v>1658</v>
      </c>
      <c r="B54" s="0" t="s">
        <v>27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5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6"/>
    <col collapsed="false" customWidth="true" hidden="false" outlineLevel="0" max="5" min="3" style="0" width="16"/>
    <col collapsed="false" customWidth="true" hidden="false" outlineLevel="0" max="6" min="6" style="0" width="60"/>
  </cols>
  <sheetData>
    <row r="1" customFormat="false" ht="35.05" hidden="false" customHeight="false" outlineLevel="0" collapsed="false">
      <c r="A1" s="3" t="s">
        <v>55</v>
      </c>
      <c r="B1" s="3" t="s">
        <v>56</v>
      </c>
      <c r="C1" s="3" t="s">
        <v>1659</v>
      </c>
      <c r="D1" s="3" t="s">
        <v>1660</v>
      </c>
      <c r="E1" s="3" t="s">
        <v>1661</v>
      </c>
      <c r="F1" s="3" t="s">
        <v>1555</v>
      </c>
    </row>
    <row r="2" customFormat="false" ht="15" hidden="false" customHeight="false" outlineLevel="0" collapsed="false">
      <c r="A2" s="0" t="s">
        <v>258</v>
      </c>
      <c r="B2" s="0" t="s">
        <v>84</v>
      </c>
      <c r="C2" s="19" t="n">
        <v>5193088</v>
      </c>
      <c r="D2" s="19" t="n">
        <v>23358</v>
      </c>
      <c r="E2" s="22" t="n">
        <v>4.5109458222</v>
      </c>
      <c r="F2" s="20" t="s">
        <v>1662</v>
      </c>
    </row>
    <row r="3" customFormat="false" ht="15" hidden="false" customHeight="false" outlineLevel="0" collapsed="false">
      <c r="A3" s="0" t="s">
        <v>264</v>
      </c>
      <c r="B3" s="0" t="s">
        <v>87</v>
      </c>
      <c r="C3" s="19" t="n">
        <v>737270</v>
      </c>
      <c r="D3" s="19" t="n">
        <v>-4525</v>
      </c>
      <c r="E3" s="22" t="n">
        <v>-6.140559788</v>
      </c>
      <c r="F3" s="20" t="s">
        <v>1662</v>
      </c>
    </row>
    <row r="4" customFormat="false" ht="15" hidden="false" customHeight="false" outlineLevel="0" collapsed="false">
      <c r="A4" s="0" t="s">
        <v>270</v>
      </c>
      <c r="B4" s="0" t="s">
        <v>90</v>
      </c>
      <c r="C4" s="19" t="n">
        <v>7623818</v>
      </c>
      <c r="D4" s="19" t="n">
        <v>31107</v>
      </c>
      <c r="E4" s="22" t="n">
        <v>4.0983536363</v>
      </c>
      <c r="F4" s="20" t="s">
        <v>1662</v>
      </c>
    </row>
    <row r="5" customFormat="false" ht="15" hidden="false" customHeight="false" outlineLevel="0" collapsed="false">
      <c r="A5" s="0" t="s">
        <v>276</v>
      </c>
      <c r="B5" s="0" t="s">
        <v>93</v>
      </c>
      <c r="C5" s="19" t="n">
        <v>3114791</v>
      </c>
      <c r="D5" s="19" t="n">
        <v>14475</v>
      </c>
      <c r="E5" s="22" t="n">
        <v>4.6611819824</v>
      </c>
      <c r="F5" s="20" t="s">
        <v>1662</v>
      </c>
    </row>
    <row r="6" customFormat="false" ht="15" hidden="false" customHeight="false" outlineLevel="0" collapsed="false">
      <c r="A6" s="0" t="s">
        <v>95</v>
      </c>
      <c r="B6" s="0" t="s">
        <v>96</v>
      </c>
      <c r="C6" s="19" t="n">
        <v>39355309</v>
      </c>
      <c r="D6" s="19" t="n">
        <v>-229077</v>
      </c>
      <c r="E6" s="22" t="n">
        <v>-5.820039595</v>
      </c>
      <c r="F6" s="20" t="s">
        <v>1662</v>
      </c>
    </row>
    <row r="7" customFormat="false" ht="15" hidden="false" customHeight="false" outlineLevel="0" collapsed="false">
      <c r="A7" s="0" t="s">
        <v>97</v>
      </c>
      <c r="B7" s="0" t="s">
        <v>98</v>
      </c>
      <c r="C7" s="19" t="n">
        <v>6012561</v>
      </c>
      <c r="D7" s="19" t="n">
        <v>-12100</v>
      </c>
      <c r="E7" s="22" t="n">
        <v>-2.016488039</v>
      </c>
      <c r="F7" s="20" t="s">
        <v>1662</v>
      </c>
    </row>
    <row r="8" customFormat="false" ht="15" hidden="false" customHeight="false" outlineLevel="0" collapsed="false">
      <c r="A8" s="0" t="s">
        <v>99</v>
      </c>
      <c r="B8" s="0" t="s">
        <v>100</v>
      </c>
      <c r="C8" s="19" t="n">
        <v>3688496</v>
      </c>
      <c r="D8" s="19" t="n">
        <v>-5945</v>
      </c>
      <c r="E8" s="22" t="n">
        <v>-1.614842974</v>
      </c>
      <c r="F8" s="20" t="s">
        <v>1662</v>
      </c>
    </row>
    <row r="9" customFormat="false" ht="15" hidden="false" customHeight="false" outlineLevel="0" collapsed="false">
      <c r="A9" s="0" t="s">
        <v>101</v>
      </c>
      <c r="B9" s="0" t="s">
        <v>102</v>
      </c>
      <c r="C9" s="19" t="n">
        <v>1059952</v>
      </c>
      <c r="D9" s="19" t="n">
        <v>6855</v>
      </c>
      <c r="E9" s="22" t="n">
        <v>6.4973993815</v>
      </c>
      <c r="F9" s="20" t="s">
        <v>1662</v>
      </c>
    </row>
    <row r="10" customFormat="false" ht="15" hidden="false" customHeight="false" outlineLevel="0" collapsed="false">
      <c r="A10" s="0" t="s">
        <v>103</v>
      </c>
      <c r="B10" s="0" t="s">
        <v>104</v>
      </c>
      <c r="C10" s="19" t="n">
        <v>23462518</v>
      </c>
      <c r="D10" s="19" t="n">
        <v>22517</v>
      </c>
      <c r="E10" s="22" t="n">
        <v>0.9637403036</v>
      </c>
      <c r="F10" s="20" t="s">
        <v>1662</v>
      </c>
    </row>
    <row r="11" customFormat="false" ht="15" hidden="false" customHeight="false" outlineLevel="0" collapsed="false">
      <c r="A11" s="0" t="s">
        <v>298</v>
      </c>
      <c r="B11" s="0" t="s">
        <v>106</v>
      </c>
      <c r="C11" s="19" t="n">
        <v>11302748</v>
      </c>
      <c r="D11" s="19" t="n">
        <v>27333</v>
      </c>
      <c r="E11" s="22" t="n">
        <v>2.4288491078</v>
      </c>
      <c r="F11" s="20" t="s">
        <v>1662</v>
      </c>
    </row>
    <row r="12" customFormat="false" ht="15" hidden="false" customHeight="false" outlineLevel="0" collapsed="false">
      <c r="A12" s="0" t="s">
        <v>108</v>
      </c>
      <c r="B12" s="0" t="s">
        <v>109</v>
      </c>
      <c r="C12" s="19" t="n">
        <v>1432820</v>
      </c>
      <c r="D12" s="19" t="n">
        <v>-8876</v>
      </c>
      <c r="E12" s="22" t="n">
        <v>-6.190171325</v>
      </c>
      <c r="F12" s="20" t="s">
        <v>1662</v>
      </c>
    </row>
    <row r="13" customFormat="false" ht="15" hidden="false" customHeight="false" outlineLevel="0" collapsed="false">
      <c r="A13" s="0" t="s">
        <v>110</v>
      </c>
      <c r="B13" s="0" t="s">
        <v>111</v>
      </c>
      <c r="C13" s="19" t="n">
        <v>2029733</v>
      </c>
      <c r="D13" s="19" t="n">
        <v>19915</v>
      </c>
      <c r="E13" s="22" t="n">
        <v>9.8818911801</v>
      </c>
      <c r="F13" s="20" t="s">
        <v>1662</v>
      </c>
    </row>
    <row r="14" customFormat="false" ht="15" hidden="false" customHeight="false" outlineLevel="0" collapsed="false">
      <c r="A14" s="0" t="s">
        <v>113</v>
      </c>
      <c r="B14" s="0" t="s">
        <v>114</v>
      </c>
      <c r="C14" s="19" t="n">
        <v>12719141</v>
      </c>
      <c r="D14" s="19" t="n">
        <v>-40017</v>
      </c>
      <c r="E14" s="22" t="n">
        <v>-3.148196531</v>
      </c>
      <c r="F14" s="20" t="s">
        <v>1662</v>
      </c>
    </row>
    <row r="15" customFormat="false" ht="15" hidden="false" customHeight="false" outlineLevel="0" collapsed="false">
      <c r="A15" s="0" t="s">
        <v>116</v>
      </c>
      <c r="B15" s="0" t="s">
        <v>117</v>
      </c>
      <c r="C15" s="19" t="n">
        <v>6973333</v>
      </c>
      <c r="D15" s="19" t="n">
        <v>12197</v>
      </c>
      <c r="E15" s="22" t="n">
        <v>1.7539435869</v>
      </c>
      <c r="F15" s="20" t="s">
        <v>1662</v>
      </c>
    </row>
    <row r="16" customFormat="false" ht="15" hidden="false" customHeight="false" outlineLevel="0" collapsed="false">
      <c r="A16" s="0" t="s">
        <v>119</v>
      </c>
      <c r="B16" s="0" t="s">
        <v>120</v>
      </c>
      <c r="C16" s="19" t="n">
        <v>3238387</v>
      </c>
      <c r="D16" s="19" t="n">
        <v>-970</v>
      </c>
      <c r="E16" s="22" t="n">
        <v>-0.299899163</v>
      </c>
      <c r="F16" s="20" t="s">
        <v>1662</v>
      </c>
    </row>
    <row r="17" customFormat="false" ht="15" hidden="false" customHeight="false" outlineLevel="0" collapsed="false">
      <c r="A17" s="0" t="s">
        <v>324</v>
      </c>
      <c r="B17" s="0" t="s">
        <v>123</v>
      </c>
      <c r="C17" s="19" t="n">
        <v>2977220</v>
      </c>
      <c r="D17" s="19" t="n">
        <v>-519</v>
      </c>
      <c r="E17" s="22" t="n">
        <v>-0.174674782</v>
      </c>
      <c r="F17" s="20" t="s">
        <v>1662</v>
      </c>
    </row>
    <row r="18" customFormat="false" ht="15" hidden="false" customHeight="false" outlineLevel="0" collapsed="false">
      <c r="A18" s="0" t="s">
        <v>125</v>
      </c>
      <c r="B18" s="0" t="s">
        <v>126</v>
      </c>
      <c r="C18" s="19" t="n">
        <v>4606864</v>
      </c>
      <c r="D18" s="19" t="n">
        <v>7269</v>
      </c>
      <c r="E18" s="22" t="n">
        <v>1.581780259</v>
      </c>
      <c r="F18" s="20" t="s">
        <v>1662</v>
      </c>
    </row>
    <row r="19" customFormat="false" ht="15" hidden="false" customHeight="false" outlineLevel="0" collapsed="false">
      <c r="A19" s="0" t="s">
        <v>334</v>
      </c>
      <c r="B19" s="0" t="s">
        <v>128</v>
      </c>
      <c r="C19" s="19" t="n">
        <v>4618189</v>
      </c>
      <c r="D19" s="19" t="n">
        <v>-14387</v>
      </c>
      <c r="E19" s="22" t="n">
        <v>-3.116407582</v>
      </c>
      <c r="F19" s="20" t="s">
        <v>1662</v>
      </c>
    </row>
    <row r="20" customFormat="false" ht="15" hidden="false" customHeight="false" outlineLevel="0" collapsed="false">
      <c r="A20" s="0" t="s">
        <v>131</v>
      </c>
      <c r="B20" s="0" t="s">
        <v>132</v>
      </c>
      <c r="C20" s="19" t="n">
        <v>1414874</v>
      </c>
      <c r="D20" s="19" t="n">
        <v>7406</v>
      </c>
      <c r="E20" s="22" t="n">
        <v>5.2463206334</v>
      </c>
      <c r="F20" s="20" t="s">
        <v>1662</v>
      </c>
    </row>
    <row r="21" customFormat="false" ht="15" hidden="false" customHeight="false" outlineLevel="0" collapsed="false">
      <c r="A21" s="0" t="s">
        <v>133</v>
      </c>
      <c r="B21" s="0" t="s">
        <v>134</v>
      </c>
      <c r="C21" s="19" t="n">
        <v>6265347</v>
      </c>
      <c r="D21" s="19" t="n">
        <v>-12127</v>
      </c>
      <c r="E21" s="22" t="n">
        <v>-1.93866655</v>
      </c>
      <c r="F21" s="20" t="s">
        <v>1662</v>
      </c>
    </row>
    <row r="22" customFormat="false" ht="15" hidden="false" customHeight="false" outlineLevel="0" collapsed="false">
      <c r="A22" s="0" t="s">
        <v>136</v>
      </c>
      <c r="B22" s="0" t="s">
        <v>137</v>
      </c>
      <c r="C22" s="19" t="n">
        <v>7154084</v>
      </c>
      <c r="D22" s="19" t="n">
        <v>-33340</v>
      </c>
      <c r="E22" s="22" t="n">
        <v>-4.665336938</v>
      </c>
      <c r="F22" s="20" t="s">
        <v>1662</v>
      </c>
    </row>
    <row r="23" customFormat="false" ht="15" hidden="false" customHeight="false" outlineLevel="0" collapsed="false">
      <c r="A23" s="0" t="s">
        <v>351</v>
      </c>
      <c r="B23" s="0" t="s">
        <v>139</v>
      </c>
      <c r="C23" s="19" t="n">
        <v>10127884</v>
      </c>
      <c r="D23" s="19" t="n">
        <v>1796</v>
      </c>
      <c r="E23" s="22" t="n">
        <v>0.1775769897</v>
      </c>
      <c r="F23" s="20" t="s">
        <v>1662</v>
      </c>
    </row>
    <row r="24" customFormat="false" ht="15" hidden="false" customHeight="false" outlineLevel="0" collapsed="false">
      <c r="A24" s="0" t="s">
        <v>141</v>
      </c>
      <c r="B24" s="0" t="s">
        <v>142</v>
      </c>
      <c r="C24" s="19" t="n">
        <v>5830405</v>
      </c>
      <c r="D24" s="19" t="n">
        <v>8300</v>
      </c>
      <c r="E24" s="22" t="n">
        <v>1.4276119063</v>
      </c>
      <c r="F24" s="20" t="s">
        <v>1662</v>
      </c>
    </row>
    <row r="25" customFormat="false" ht="15" hidden="false" customHeight="false" outlineLevel="0" collapsed="false">
      <c r="A25" s="0" t="s">
        <v>359</v>
      </c>
      <c r="B25" s="0" t="s">
        <v>144</v>
      </c>
      <c r="C25" s="19" t="n">
        <v>2954160</v>
      </c>
      <c r="D25" s="19" t="n">
        <v>-917</v>
      </c>
      <c r="E25" s="22" t="n">
        <v>-0.310619389</v>
      </c>
      <c r="F25" s="20" t="s">
        <v>1662</v>
      </c>
    </row>
    <row r="26" customFormat="false" ht="15" hidden="false" customHeight="false" outlineLevel="0" collapsed="false">
      <c r="A26" s="0" t="s">
        <v>145</v>
      </c>
      <c r="B26" s="0" t="s">
        <v>146</v>
      </c>
      <c r="C26" s="19" t="n">
        <v>6270541</v>
      </c>
      <c r="D26" s="19" t="n">
        <v>14028</v>
      </c>
      <c r="E26" s="22" t="n">
        <v>2.2419537665</v>
      </c>
      <c r="F26" s="20" t="s">
        <v>1662</v>
      </c>
    </row>
    <row r="27" customFormat="false" ht="15" hidden="false" customHeight="false" outlineLevel="0" collapsed="false">
      <c r="A27" s="0" t="s">
        <v>148</v>
      </c>
      <c r="B27" s="0" t="s">
        <v>149</v>
      </c>
      <c r="C27" s="19" t="n">
        <v>1144694</v>
      </c>
      <c r="D27" s="19" t="n">
        <v>6348</v>
      </c>
      <c r="E27" s="22" t="n">
        <v>5.5629288803</v>
      </c>
      <c r="F27" s="20" t="s">
        <v>1662</v>
      </c>
    </row>
    <row r="28" customFormat="false" ht="15" hidden="false" customHeight="false" outlineLevel="0" collapsed="false">
      <c r="A28" s="0" t="s">
        <v>151</v>
      </c>
      <c r="B28" s="0" t="s">
        <v>152</v>
      </c>
      <c r="C28" s="19" t="n">
        <v>2018006</v>
      </c>
      <c r="D28" s="19" t="n">
        <v>-366</v>
      </c>
      <c r="E28" s="22" t="n">
        <v>-0.181926769</v>
      </c>
      <c r="F28" s="20" t="s">
        <v>1662</v>
      </c>
    </row>
    <row r="29" customFormat="false" ht="15" hidden="false" customHeight="false" outlineLevel="0" collapsed="false">
      <c r="A29" s="0" t="s">
        <v>377</v>
      </c>
      <c r="B29" s="0" t="s">
        <v>154</v>
      </c>
      <c r="C29" s="19" t="n">
        <v>3282188</v>
      </c>
      <c r="D29" s="19" t="n">
        <v>14914</v>
      </c>
      <c r="E29" s="22" t="n">
        <v>4.5638353231</v>
      </c>
      <c r="F29" s="20" t="s">
        <v>1662</v>
      </c>
    </row>
    <row r="30" customFormat="false" ht="15" hidden="false" customHeight="false" outlineLevel="0" collapsed="false">
      <c r="A30" s="0" t="s">
        <v>156</v>
      </c>
      <c r="B30" s="0" t="s">
        <v>157</v>
      </c>
      <c r="C30" s="19" t="n">
        <v>1415342</v>
      </c>
      <c r="D30" s="19" t="n">
        <v>6554</v>
      </c>
      <c r="E30" s="22" t="n">
        <v>4.6418731807</v>
      </c>
      <c r="F30" s="20" t="s">
        <v>1662</v>
      </c>
    </row>
    <row r="31" customFormat="false" ht="15" hidden="false" customHeight="false" outlineLevel="0" collapsed="false">
      <c r="A31" s="0" t="s">
        <v>159</v>
      </c>
      <c r="B31" s="0" t="s">
        <v>160</v>
      </c>
      <c r="C31" s="19" t="n">
        <v>9548215</v>
      </c>
      <c r="D31" s="19" t="n">
        <v>-37428</v>
      </c>
      <c r="E31" s="22" t="n">
        <v>-3.928506596</v>
      </c>
      <c r="F31" s="20" t="s">
        <v>1662</v>
      </c>
    </row>
    <row r="32" customFormat="false" ht="15" hidden="false" customHeight="false" outlineLevel="0" collapsed="false">
      <c r="A32" s="0" t="s">
        <v>161</v>
      </c>
      <c r="B32" s="0" t="s">
        <v>162</v>
      </c>
      <c r="C32" s="19" t="n">
        <v>2125498</v>
      </c>
      <c r="D32" s="19" t="n">
        <v>-2267</v>
      </c>
      <c r="E32" s="22" t="n">
        <v>-1.066253523</v>
      </c>
      <c r="F32" s="20" t="s">
        <v>1662</v>
      </c>
    </row>
    <row r="33" customFormat="false" ht="15" hidden="false" customHeight="false" outlineLevel="0" collapsed="false">
      <c r="A33" s="0" t="s">
        <v>394</v>
      </c>
      <c r="B33" s="0" t="s">
        <v>164</v>
      </c>
      <c r="C33" s="19" t="n">
        <v>20002427</v>
      </c>
      <c r="D33" s="19" t="n">
        <v>-137586</v>
      </c>
      <c r="E33" s="22" t="n">
        <v>-6.878638619</v>
      </c>
      <c r="F33" s="20" t="s">
        <v>1662</v>
      </c>
    </row>
    <row r="34" customFormat="false" ht="15" hidden="false" customHeight="false" outlineLevel="0" collapsed="false">
      <c r="A34" s="0" t="s">
        <v>398</v>
      </c>
      <c r="B34" s="0" t="s">
        <v>167</v>
      </c>
      <c r="C34" s="19" t="n">
        <v>11197968</v>
      </c>
      <c r="D34" s="19" t="n">
        <v>84064</v>
      </c>
      <c r="E34" s="22" t="n">
        <v>7.5563047581</v>
      </c>
      <c r="F34" s="20" t="s">
        <v>1662</v>
      </c>
    </row>
    <row r="35" customFormat="false" ht="15" hidden="false" customHeight="false" outlineLevel="0" collapsed="false">
      <c r="A35" s="0" t="s">
        <v>169</v>
      </c>
      <c r="B35" s="0" t="s">
        <v>170</v>
      </c>
      <c r="C35" s="19" t="n">
        <v>799358</v>
      </c>
      <c r="D35" s="19" t="n">
        <v>512</v>
      </c>
      <c r="E35" s="22" t="n">
        <v>0.6429152187</v>
      </c>
      <c r="F35" s="20" t="s">
        <v>1662</v>
      </c>
    </row>
    <row r="36" customFormat="false" ht="15" hidden="false" customHeight="false" outlineLevel="0" collapsed="false">
      <c r="A36" s="0" t="s">
        <v>172</v>
      </c>
      <c r="B36" s="0" t="s">
        <v>173</v>
      </c>
      <c r="C36" s="19" t="n">
        <v>11900510</v>
      </c>
      <c r="D36" s="19" t="n">
        <v>11926</v>
      </c>
      <c r="E36" s="22" t="n">
        <v>1.0038242708</v>
      </c>
      <c r="F36" s="20" t="s">
        <v>1662</v>
      </c>
    </row>
    <row r="37" customFormat="false" ht="15" hidden="false" customHeight="false" outlineLevel="0" collapsed="false">
      <c r="A37" s="0" t="s">
        <v>411</v>
      </c>
      <c r="B37" s="0" t="s">
        <v>176</v>
      </c>
      <c r="C37" s="19" t="n">
        <v>4123288</v>
      </c>
      <c r="D37" s="19" t="n">
        <v>14492</v>
      </c>
      <c r="E37" s="22" t="n">
        <v>3.5255854304</v>
      </c>
      <c r="F37" s="20" t="s">
        <v>1662</v>
      </c>
    </row>
    <row r="38" customFormat="false" ht="15" hidden="false" customHeight="false" outlineLevel="0" collapsed="false">
      <c r="A38" s="0" t="s">
        <v>177</v>
      </c>
      <c r="B38" s="0" t="s">
        <v>178</v>
      </c>
      <c r="C38" s="19" t="n">
        <v>4273586</v>
      </c>
      <c r="D38" s="19" t="n">
        <v>2228</v>
      </c>
      <c r="E38" s="22" t="n">
        <v>0.5218464652</v>
      </c>
      <c r="F38" s="20" t="s">
        <v>1662</v>
      </c>
    </row>
    <row r="39" customFormat="false" ht="15" hidden="false" customHeight="false" outlineLevel="0" collapsed="false">
      <c r="A39" s="0" t="s">
        <v>179</v>
      </c>
      <c r="B39" s="0" t="s">
        <v>180</v>
      </c>
      <c r="C39" s="19" t="n">
        <v>13059432</v>
      </c>
      <c r="D39" s="19" t="n">
        <v>-2936</v>
      </c>
      <c r="E39" s="22" t="n">
        <v>-0.224935339</v>
      </c>
      <c r="F39" s="20" t="s">
        <v>1662</v>
      </c>
    </row>
    <row r="40" customFormat="false" ht="15" hidden="false" customHeight="false" outlineLevel="0" collapsed="false">
      <c r="A40" s="0" t="s">
        <v>181</v>
      </c>
      <c r="B40" s="0" t="s">
        <v>182</v>
      </c>
      <c r="C40" s="19" t="n">
        <v>1114521</v>
      </c>
      <c r="D40" s="19" t="n">
        <v>-1551</v>
      </c>
      <c r="E40" s="22" t="n">
        <v>-1.394197406</v>
      </c>
      <c r="F40" s="20" t="s">
        <v>1662</v>
      </c>
    </row>
    <row r="41" customFormat="false" ht="15" hidden="false" customHeight="false" outlineLevel="0" collapsed="false">
      <c r="A41" s="0" t="s">
        <v>183</v>
      </c>
      <c r="B41" s="0" t="s">
        <v>184</v>
      </c>
      <c r="C41" s="19" t="n">
        <v>5570274</v>
      </c>
      <c r="D41" s="19" t="n">
        <v>66622</v>
      </c>
      <c r="E41" s="22" t="n">
        <v>12.046735301</v>
      </c>
      <c r="F41" s="20" t="s">
        <v>1662</v>
      </c>
    </row>
    <row r="42" customFormat="false" ht="15" hidden="false" customHeight="false" outlineLevel="0" collapsed="false">
      <c r="A42" s="0" t="s">
        <v>430</v>
      </c>
      <c r="B42" s="0" t="s">
        <v>186</v>
      </c>
      <c r="C42" s="19" t="n">
        <v>935094</v>
      </c>
      <c r="D42" s="19" t="n">
        <v>2169</v>
      </c>
      <c r="E42" s="22" t="n">
        <v>2.3294977349</v>
      </c>
      <c r="F42" s="20" t="s">
        <v>1662</v>
      </c>
    </row>
    <row r="43" customFormat="false" ht="15" hidden="false" customHeight="false" outlineLevel="0" collapsed="false">
      <c r="A43" s="0" t="s">
        <v>188</v>
      </c>
      <c r="B43" s="0" t="s">
        <v>189</v>
      </c>
      <c r="C43" s="19" t="n">
        <v>7315076</v>
      </c>
      <c r="D43" s="19" t="n">
        <v>42389</v>
      </c>
      <c r="E43" s="22" t="n">
        <v>5.820119732</v>
      </c>
      <c r="F43" s="20" t="s">
        <v>1662</v>
      </c>
    </row>
    <row r="44" customFormat="false" ht="15" hidden="false" customHeight="false" outlineLevel="0" collapsed="false">
      <c r="A44" s="0" t="s">
        <v>435</v>
      </c>
      <c r="B44" s="0" t="s">
        <v>191</v>
      </c>
      <c r="C44" s="19" t="n">
        <v>31709821</v>
      </c>
      <c r="D44" s="19" t="n">
        <v>67299</v>
      </c>
      <c r="E44" s="22" t="n">
        <v>2.1355135484</v>
      </c>
      <c r="F44" s="20" t="s">
        <v>1662</v>
      </c>
    </row>
    <row r="45" customFormat="false" ht="15" hidden="false" customHeight="false" outlineLevel="0" collapsed="false">
      <c r="A45" s="0" t="s">
        <v>439</v>
      </c>
      <c r="B45" s="0" t="s">
        <v>194</v>
      </c>
      <c r="C45" s="19" t="n">
        <v>3538904</v>
      </c>
      <c r="D45" s="19" t="n">
        <v>3343</v>
      </c>
      <c r="E45" s="22" t="n">
        <v>0.9494614157</v>
      </c>
      <c r="F45" s="20" t="s">
        <v>1662</v>
      </c>
    </row>
    <row r="46" customFormat="false" ht="15" hidden="false" customHeight="false" outlineLevel="0" collapsed="false">
      <c r="A46" s="0" t="s">
        <v>196</v>
      </c>
      <c r="B46" s="0" t="s">
        <v>197</v>
      </c>
      <c r="C46" s="19" t="n">
        <v>644663</v>
      </c>
      <c r="D46" s="19" t="n">
        <v>-726</v>
      </c>
      <c r="E46" s="22" t="n">
        <v>-1.124549251</v>
      </c>
      <c r="F46" s="20" t="s">
        <v>1662</v>
      </c>
    </row>
    <row r="47" customFormat="false" ht="15" hidden="false" customHeight="false" outlineLevel="0" collapsed="false">
      <c r="A47" s="0" t="s">
        <v>446</v>
      </c>
      <c r="B47" s="0" t="s">
        <v>199</v>
      </c>
      <c r="C47" s="19" t="n">
        <v>8880107</v>
      </c>
      <c r="D47" s="19" t="n">
        <v>6268</v>
      </c>
      <c r="E47" s="22" t="n">
        <v>0.7082586312</v>
      </c>
      <c r="F47" s="20" t="s">
        <v>1662</v>
      </c>
    </row>
    <row r="48" customFormat="false" ht="15" hidden="false" customHeight="false" outlineLevel="0" collapsed="false">
      <c r="A48" s="0" t="s">
        <v>201</v>
      </c>
      <c r="B48" s="0" t="s">
        <v>202</v>
      </c>
      <c r="C48" s="19" t="n">
        <v>8001020</v>
      </c>
      <c r="D48" s="19" t="n">
        <v>9238</v>
      </c>
      <c r="E48" s="22" t="n">
        <v>1.1598986451</v>
      </c>
      <c r="F48" s="20" t="s">
        <v>1662</v>
      </c>
    </row>
    <row r="49" customFormat="false" ht="15" hidden="false" customHeight="false" outlineLevel="0" collapsed="false">
      <c r="A49" s="0" t="s">
        <v>452</v>
      </c>
      <c r="B49" s="0" t="s">
        <v>204</v>
      </c>
      <c r="C49" s="19" t="n">
        <v>1766147</v>
      </c>
      <c r="D49" s="19" t="n">
        <v>6408</v>
      </c>
      <c r="E49" s="22" t="n">
        <v>3.6269484306</v>
      </c>
      <c r="F49" s="20" t="s">
        <v>1662</v>
      </c>
    </row>
    <row r="50" customFormat="false" ht="15" hidden="false" customHeight="false" outlineLevel="0" collapsed="false">
      <c r="A50" s="0" t="s">
        <v>206</v>
      </c>
      <c r="B50" s="0" t="s">
        <v>207</v>
      </c>
      <c r="C50" s="19" t="n">
        <v>5972787</v>
      </c>
      <c r="D50" s="19" t="n">
        <v>6984</v>
      </c>
      <c r="E50" s="22" t="n">
        <v>1.1708342571</v>
      </c>
      <c r="F50" s="20" t="s">
        <v>1662</v>
      </c>
    </row>
    <row r="51" customFormat="false" ht="15" hidden="false" customHeight="false" outlineLevel="0" collapsed="false">
      <c r="A51" s="0" t="s">
        <v>208</v>
      </c>
      <c r="B51" s="0" t="s">
        <v>209</v>
      </c>
      <c r="C51" s="19" t="n">
        <v>588753</v>
      </c>
      <c r="D51" s="19" t="n">
        <v>1474</v>
      </c>
      <c r="E51" s="22" t="n">
        <v>2.5079223293</v>
      </c>
      <c r="F51" s="20" t="s">
        <v>1662</v>
      </c>
    </row>
    <row r="52" customFormat="false" ht="15" hidden="false" customHeight="false" outlineLevel="0" collapsed="false">
      <c r="A52" s="0" t="s">
        <v>1656</v>
      </c>
      <c r="C52" s="23" t="n">
        <f aca="false">SUM(C2:C51)</f>
        <v>341091212</v>
      </c>
      <c r="D52" s="23" t="n">
        <f aca="false">SUM(D2:D51)</f>
        <v>4128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6"/>
    <col collapsed="false" customWidth="true" hidden="false" outlineLevel="0" max="10" min="3" style="0" width="14"/>
    <col collapsed="false" customWidth="true" hidden="false" outlineLevel="0" max="11" min="11" style="0" width="40"/>
  </cols>
  <sheetData>
    <row r="1" customFormat="false" ht="46.25" hidden="false" customHeight="false" outlineLevel="0" collapsed="false">
      <c r="A1" s="3" t="s">
        <v>55</v>
      </c>
      <c r="B1" s="3" t="s">
        <v>56</v>
      </c>
      <c r="C1" s="3" t="s">
        <v>1663</v>
      </c>
      <c r="D1" s="3" t="s">
        <v>1664</v>
      </c>
      <c r="E1" s="3" t="s">
        <v>1665</v>
      </c>
      <c r="F1" s="3" t="s">
        <v>1666</v>
      </c>
      <c r="G1" s="3" t="s">
        <v>1667</v>
      </c>
      <c r="H1" s="3" t="s">
        <v>1668</v>
      </c>
      <c r="I1" s="3" t="s">
        <v>1669</v>
      </c>
      <c r="J1" s="3" t="s">
        <v>1670</v>
      </c>
      <c r="K1" s="3" t="s">
        <v>9</v>
      </c>
    </row>
    <row r="2" customFormat="false" ht="15" hidden="false" customHeight="false" outlineLevel="0" collapsed="false">
      <c r="A2" s="0" t="s">
        <v>258</v>
      </c>
      <c r="B2" s="0" t="s">
        <v>84</v>
      </c>
      <c r="C2" s="19" t="n">
        <v>2754</v>
      </c>
      <c r="D2" s="19" t="n">
        <v>13504</v>
      </c>
      <c r="E2" s="24" t="n">
        <f aca="false">IF(D2=0,"",C2/D2)</f>
        <v>0.203939573459716</v>
      </c>
      <c r="F2" s="25" t="n">
        <f aca="false">IF(E2="","",E2*365)</f>
        <v>74.4379443127962</v>
      </c>
      <c r="G2" s="19" t="n">
        <v>2791</v>
      </c>
      <c r="H2" s="19" t="n">
        <v>14329</v>
      </c>
      <c r="I2" s="24" t="n">
        <f aca="false">IF(OR(G2="N/A",H2=0),"",G2/H2)</f>
        <v>0.194779817154023</v>
      </c>
      <c r="J2" s="22"/>
    </row>
    <row r="3" customFormat="false" ht="15" hidden="false" customHeight="false" outlineLevel="0" collapsed="false">
      <c r="A3" s="0" t="s">
        <v>264</v>
      </c>
      <c r="B3" s="0" t="s">
        <v>87</v>
      </c>
      <c r="C3" s="19" t="n">
        <v>2959</v>
      </c>
      <c r="D3" s="19" t="n">
        <v>5531</v>
      </c>
      <c r="E3" s="24" t="n">
        <f aca="false">IF(D3=0,"",C3/D3)</f>
        <v>0.534984632073766</v>
      </c>
      <c r="F3" s="25" t="n">
        <f aca="false">IF(E3="","",E3*365)</f>
        <v>195.269390706925</v>
      </c>
      <c r="G3" s="19" t="n">
        <v>2986</v>
      </c>
      <c r="H3" s="19" t="n">
        <v>5776</v>
      </c>
      <c r="I3" s="24" t="n">
        <f aca="false">IF(OR(G3="N/A",H3=0),"",G3/H3)</f>
        <v>0.51696675900277</v>
      </c>
      <c r="J3" s="22" t="n">
        <v>154.7</v>
      </c>
    </row>
    <row r="4" customFormat="false" ht="15" hidden="false" customHeight="false" outlineLevel="0" collapsed="false">
      <c r="A4" s="0" t="s">
        <v>270</v>
      </c>
      <c r="B4" s="0" t="s">
        <v>90</v>
      </c>
      <c r="C4" s="19" t="n">
        <v>1545</v>
      </c>
      <c r="D4" s="19" t="n">
        <v>16055</v>
      </c>
      <c r="E4" s="24" t="n">
        <f aca="false">IF(D4=0,"",C4/D4)</f>
        <v>0.0962317035191529</v>
      </c>
      <c r="F4" s="25" t="n">
        <f aca="false">IF(E4="","",E4*365)</f>
        <v>35.1245717844908</v>
      </c>
      <c r="G4" s="19" t="n">
        <v>1621</v>
      </c>
      <c r="H4" s="19" t="n">
        <v>17804</v>
      </c>
      <c r="I4" s="24" t="n">
        <f aca="false">IF(OR(G4="N/A",H4=0),"",G4/H4)</f>
        <v>0.0910469557402831</v>
      </c>
      <c r="J4" s="22"/>
    </row>
    <row r="5" customFormat="false" ht="15" hidden="false" customHeight="false" outlineLevel="0" collapsed="false">
      <c r="A5" s="0" t="s">
        <v>276</v>
      </c>
      <c r="B5" s="0" t="s">
        <v>93</v>
      </c>
      <c r="C5" s="19" t="n">
        <v>1815</v>
      </c>
      <c r="D5" s="19" t="n">
        <v>6312</v>
      </c>
      <c r="E5" s="24" t="n">
        <f aca="false">IF(D5=0,"",C5/D5)</f>
        <v>0.28754752851711</v>
      </c>
      <c r="F5" s="25" t="n">
        <f aca="false">IF(E5="","",E5*365)</f>
        <v>104.954847908745</v>
      </c>
      <c r="G5" s="19" t="n">
        <v>1815</v>
      </c>
      <c r="H5" s="19" t="n">
        <v>6494</v>
      </c>
      <c r="I5" s="24" t="n">
        <f aca="false">IF(OR(G5="N/A",H5=0),"",G5/H5)</f>
        <v>0.279488758854327</v>
      </c>
      <c r="J5" s="22" t="n">
        <v>105</v>
      </c>
    </row>
    <row r="6" customFormat="false" ht="15" hidden="false" customHeight="false" outlineLevel="0" collapsed="false">
      <c r="A6" s="0" t="s">
        <v>95</v>
      </c>
      <c r="B6" s="0" t="s">
        <v>96</v>
      </c>
      <c r="C6" s="19" t="n">
        <v>50225</v>
      </c>
      <c r="D6" s="19" t="n">
        <v>229231</v>
      </c>
      <c r="E6" s="24" t="n">
        <f aca="false">IF(D6=0,"",C6/D6)</f>
        <v>0.219102128420676</v>
      </c>
      <c r="F6" s="25" t="n">
        <f aca="false">IF(E6="","",E6*365)</f>
        <v>79.9722768735468</v>
      </c>
      <c r="G6" s="19" t="n">
        <v>41290</v>
      </c>
      <c r="H6" s="19" t="n">
        <v>237662</v>
      </c>
      <c r="I6" s="24" t="n">
        <f aca="false">IF(OR(G6="N/A",H6=0),"",G6/H6)</f>
        <v>0.173734126616792</v>
      </c>
      <c r="J6" s="22"/>
    </row>
    <row r="7" customFormat="false" ht="15" hidden="false" customHeight="false" outlineLevel="0" collapsed="false">
      <c r="A7" s="0" t="s">
        <v>97</v>
      </c>
      <c r="B7" s="0" t="s">
        <v>98</v>
      </c>
      <c r="C7" s="19" t="n">
        <v>2408</v>
      </c>
      <c r="D7" s="19" t="n">
        <v>18586</v>
      </c>
      <c r="E7" s="24" t="n">
        <f aca="false">IF(D7=0,"",C7/D7)</f>
        <v>0.129559883783493</v>
      </c>
      <c r="F7" s="25" t="n">
        <f aca="false">IF(E7="","",E7*365)</f>
        <v>47.2893575809749</v>
      </c>
      <c r="G7" s="19" t="n">
        <v>1643</v>
      </c>
      <c r="H7" s="19" t="n">
        <v>18210</v>
      </c>
      <c r="I7" s="24" t="n">
        <f aca="false">IF(OR(G7="N/A",H7=0),"",G7/H7)</f>
        <v>0.0902251510159253</v>
      </c>
      <c r="J7" s="22"/>
    </row>
    <row r="8" customFormat="false" ht="15" hidden="false" customHeight="false" outlineLevel="0" collapsed="false">
      <c r="A8" s="0" t="s">
        <v>99</v>
      </c>
      <c r="B8" s="0" t="s">
        <v>100</v>
      </c>
      <c r="C8" s="19" t="n">
        <v>4827</v>
      </c>
      <c r="D8" s="19" t="n">
        <v>23481</v>
      </c>
      <c r="E8" s="24" t="n">
        <f aca="false">IF(D8=0,"",C8/D8)</f>
        <v>0.205570461223968</v>
      </c>
      <c r="F8" s="25" t="n">
        <f aca="false">IF(E8="","",E8*365)</f>
        <v>75.0332183467484</v>
      </c>
      <c r="G8" s="19" t="n">
        <v>4585</v>
      </c>
      <c r="H8" s="19" t="n">
        <v>24379</v>
      </c>
      <c r="I8" s="24" t="n">
        <f aca="false">IF(OR(G8="N/A",H8=0),"",G8/H8)</f>
        <v>0.188071701054186</v>
      </c>
      <c r="J8" s="22"/>
    </row>
    <row r="9" customFormat="false" ht="15" hidden="false" customHeight="false" outlineLevel="0" collapsed="false">
      <c r="A9" s="0" t="s">
        <v>101</v>
      </c>
      <c r="B9" s="0" t="s">
        <v>102</v>
      </c>
      <c r="C9" s="19" t="n">
        <v>349</v>
      </c>
      <c r="D9" s="19" t="n">
        <v>6925</v>
      </c>
      <c r="E9" s="24" t="n">
        <f aca="false">IF(D9=0,"",C9/D9)</f>
        <v>0.0503971119133574</v>
      </c>
      <c r="F9" s="25" t="n">
        <f aca="false">IF(E9="","",E9*365)</f>
        <v>18.3949458483755</v>
      </c>
      <c r="G9" s="19" t="n">
        <v>367</v>
      </c>
      <c r="H9" s="19" t="n">
        <v>7218</v>
      </c>
      <c r="I9" s="24" t="n">
        <f aca="false">IF(OR(G9="N/A",H9=0),"",G9/H9)</f>
        <v>0.0508451094486007</v>
      </c>
      <c r="J9" s="22" t="n">
        <v>18.4</v>
      </c>
    </row>
    <row r="10" customFormat="false" ht="15" hidden="false" customHeight="false" outlineLevel="0" collapsed="false">
      <c r="A10" s="0" t="s">
        <v>103</v>
      </c>
      <c r="B10" s="0" t="s">
        <v>104</v>
      </c>
      <c r="C10" s="19" t="n">
        <v>4441</v>
      </c>
      <c r="D10" s="19" t="n">
        <v>51886</v>
      </c>
      <c r="E10" s="24" t="n">
        <f aca="false">IF(D10=0,"",C10/D10)</f>
        <v>0.0855914890336507</v>
      </c>
      <c r="F10" s="25" t="n">
        <f aca="false">IF(E10="","",E10*365)</f>
        <v>31.2408934972825</v>
      </c>
      <c r="G10" s="19" t="n">
        <v>4870</v>
      </c>
      <c r="H10" s="19" t="n">
        <v>56398</v>
      </c>
      <c r="I10" s="24" t="n">
        <f aca="false">IF(OR(G10="N/A",H10=0),"",G10/H10)</f>
        <v>0.0863505798077946</v>
      </c>
      <c r="J10" s="22"/>
    </row>
    <row r="11" customFormat="false" ht="15" hidden="false" customHeight="false" outlineLevel="0" collapsed="false">
      <c r="A11" s="0" t="s">
        <v>298</v>
      </c>
      <c r="B11" s="0" t="s">
        <v>106</v>
      </c>
      <c r="C11" s="19" t="n">
        <v>5583</v>
      </c>
      <c r="D11" s="19" t="n">
        <v>36266</v>
      </c>
      <c r="E11" s="24" t="n">
        <f aca="false">IF(D11=0,"",C11/D11)</f>
        <v>0.153945844592731</v>
      </c>
      <c r="F11" s="25" t="n">
        <f aca="false">IF(E11="","",E11*365)</f>
        <v>56.190233276347</v>
      </c>
      <c r="G11" s="19" t="s">
        <v>1671</v>
      </c>
      <c r="H11" s="19" t="n">
        <v>41674</v>
      </c>
      <c r="I11" s="24" t="str">
        <f aca="false">IF(OR(G11="N/A",H11=0),"",G11/H11)</f>
        <v/>
      </c>
      <c r="J11" s="22"/>
      <c r="K11" s="20" t="s">
        <v>1672</v>
      </c>
    </row>
    <row r="12" customFormat="false" ht="15" hidden="false" customHeight="false" outlineLevel="0" collapsed="false">
      <c r="A12" s="0" t="s">
        <v>108</v>
      </c>
      <c r="B12" s="0" t="s">
        <v>109</v>
      </c>
      <c r="C12" s="19" t="n">
        <v>1568</v>
      </c>
      <c r="D12" s="19" t="n">
        <v>10888</v>
      </c>
      <c r="E12" s="24" t="n">
        <f aca="false">IF(D12=0,"",C12/D12)</f>
        <v>0.144011756061719</v>
      </c>
      <c r="F12" s="25" t="n">
        <f aca="false">IF(E12="","",E12*365)</f>
        <v>52.5642909625276</v>
      </c>
      <c r="G12" s="19" t="n">
        <v>1625</v>
      </c>
      <c r="H12" s="19" t="n">
        <v>11199</v>
      </c>
      <c r="I12" s="24" t="n">
        <f aca="false">IF(OR(G12="N/A",H12=0),"",G12/H12)</f>
        <v>0.145102241271542</v>
      </c>
      <c r="J12" s="22"/>
    </row>
    <row r="13" customFormat="false" ht="15" hidden="false" customHeight="false" outlineLevel="0" collapsed="false">
      <c r="A13" s="0" t="s">
        <v>110</v>
      </c>
      <c r="B13" s="0" t="s">
        <v>111</v>
      </c>
      <c r="C13" s="19" t="n">
        <v>1195</v>
      </c>
      <c r="D13" s="19" t="n">
        <v>5392</v>
      </c>
      <c r="E13" s="24" t="n">
        <f aca="false">IF(D13=0,"",C13/D13)</f>
        <v>0.221624629080119</v>
      </c>
      <c r="F13" s="25" t="n">
        <f aca="false">IF(E13="","",E13*365)</f>
        <v>80.8929896142433</v>
      </c>
      <c r="G13" s="19" t="n">
        <v>1197</v>
      </c>
      <c r="H13" s="19" t="n">
        <v>5624</v>
      </c>
      <c r="I13" s="24" t="n">
        <f aca="false">IF(OR(G13="N/A",H13=0),"",G13/H13)</f>
        <v>0.212837837837838</v>
      </c>
      <c r="J13" s="22" t="n">
        <v>148.2</v>
      </c>
    </row>
    <row r="14" customFormat="false" ht="15" hidden="false" customHeight="false" outlineLevel="0" collapsed="false">
      <c r="A14" s="0" t="s">
        <v>113</v>
      </c>
      <c r="B14" s="0" t="s">
        <v>114</v>
      </c>
      <c r="C14" s="19" t="n">
        <v>2357</v>
      </c>
      <c r="D14" s="19" t="n">
        <v>55331</v>
      </c>
      <c r="E14" s="24" t="n">
        <f aca="false">IF(D14=0,"",C14/D14)</f>
        <v>0.0425981818510419</v>
      </c>
      <c r="F14" s="25" t="n">
        <f aca="false">IF(E14="","",E14*365)</f>
        <v>15.5483363756303</v>
      </c>
      <c r="G14" s="19" t="n">
        <v>2518</v>
      </c>
      <c r="H14" s="19" t="n">
        <v>56562</v>
      </c>
      <c r="I14" s="24" t="n">
        <f aca="false">IF(OR(G14="N/A",H14=0),"",G14/H14)</f>
        <v>0.0445175205968672</v>
      </c>
      <c r="J14" s="22" t="n">
        <v>15.6</v>
      </c>
    </row>
    <row r="15" customFormat="false" ht="15" hidden="false" customHeight="false" outlineLevel="0" collapsed="false">
      <c r="A15" s="0" t="s">
        <v>116</v>
      </c>
      <c r="B15" s="0" t="s">
        <v>117</v>
      </c>
      <c r="C15" s="19" t="n">
        <v>1826</v>
      </c>
      <c r="D15" s="19" t="n">
        <v>22974</v>
      </c>
      <c r="E15" s="24" t="n">
        <f aca="false">IF(D15=0,"",C15/D15)</f>
        <v>0.0794811526072952</v>
      </c>
      <c r="F15" s="25" t="n">
        <f aca="false">IF(E15="","",E15*365)</f>
        <v>29.0106207016628</v>
      </c>
      <c r="G15" s="19" t="n">
        <v>2196</v>
      </c>
      <c r="H15" s="19" t="n">
        <v>23101</v>
      </c>
      <c r="I15" s="24" t="n">
        <f aca="false">IF(OR(G15="N/A",H15=0),"",G15/H15)</f>
        <v>0.0950608198779274</v>
      </c>
      <c r="J15" s="22"/>
    </row>
    <row r="16" customFormat="false" ht="15" hidden="false" customHeight="false" outlineLevel="0" collapsed="false">
      <c r="A16" s="0" t="s">
        <v>119</v>
      </c>
      <c r="B16" s="0" t="s">
        <v>120</v>
      </c>
      <c r="C16" s="19" t="n">
        <v>891</v>
      </c>
      <c r="D16" s="19" t="n">
        <v>8949</v>
      </c>
      <c r="E16" s="24" t="n">
        <f aca="false">IF(D16=0,"",C16/D16)</f>
        <v>0.0995641971169963</v>
      </c>
      <c r="F16" s="25" t="n">
        <f aca="false">IF(E16="","",E16*365)</f>
        <v>36.3409319477037</v>
      </c>
      <c r="G16" s="19" t="n">
        <v>849</v>
      </c>
      <c r="H16" s="19" t="n">
        <v>9407</v>
      </c>
      <c r="I16" s="24" t="n">
        <f aca="false">IF(OR(G16="N/A",H16=0),"",G16/H16)</f>
        <v>0.0902519400446476</v>
      </c>
      <c r="J16" s="22"/>
    </row>
    <row r="17" customFormat="false" ht="15" hidden="false" customHeight="false" outlineLevel="0" collapsed="false">
      <c r="A17" s="0" t="s">
        <v>324</v>
      </c>
      <c r="B17" s="0" t="s">
        <v>123</v>
      </c>
      <c r="C17" s="19" t="n">
        <v>1890</v>
      </c>
      <c r="D17" s="19" t="n">
        <v>10315</v>
      </c>
      <c r="E17" s="24" t="n">
        <f aca="false">IF(D17=0,"",C17/D17)</f>
        <v>0.1832283082889</v>
      </c>
      <c r="F17" s="25" t="n">
        <f aca="false">IF(E17="","",E17*365)</f>
        <v>66.8783325254484</v>
      </c>
      <c r="G17" s="19" t="n">
        <v>1976</v>
      </c>
      <c r="H17" s="19" t="n">
        <v>10927</v>
      </c>
      <c r="I17" s="24" t="n">
        <f aca="false">IF(OR(G17="N/A",H17=0),"",G17/H17)</f>
        <v>0.180836460144596</v>
      </c>
      <c r="J17" s="22"/>
    </row>
    <row r="18" customFormat="false" ht="15" hidden="false" customHeight="false" outlineLevel="0" collapsed="false">
      <c r="A18" s="0" t="s">
        <v>125</v>
      </c>
      <c r="B18" s="0" t="s">
        <v>126</v>
      </c>
      <c r="C18" s="19" t="n">
        <v>4812</v>
      </c>
      <c r="D18" s="19" t="n">
        <v>15868</v>
      </c>
      <c r="E18" s="24" t="n">
        <f aca="false">IF(D18=0,"",C18/D18)</f>
        <v>0.303251827577515</v>
      </c>
      <c r="F18" s="25" t="n">
        <f aca="false">IF(E18="","",E18*365)</f>
        <v>110.686917065793</v>
      </c>
      <c r="G18" s="19" t="n">
        <v>3764</v>
      </c>
      <c r="H18" s="19" t="n">
        <v>16761</v>
      </c>
      <c r="I18" s="24" t="n">
        <f aca="false">IF(OR(G18="N/A",H18=0),"",G18/H18)</f>
        <v>0.224568939800728</v>
      </c>
      <c r="J18" s="22" t="n">
        <v>110.7</v>
      </c>
    </row>
    <row r="19" customFormat="false" ht="15" hidden="false" customHeight="false" outlineLevel="0" collapsed="false">
      <c r="A19" s="0" t="s">
        <v>334</v>
      </c>
      <c r="B19" s="0" t="s">
        <v>128</v>
      </c>
      <c r="C19" s="19" t="n">
        <v>1227</v>
      </c>
      <c r="D19" s="19" t="n">
        <v>13653</v>
      </c>
      <c r="E19" s="24" t="n">
        <f aca="false">IF(D19=0,"",C19/D19)</f>
        <v>0.0898703581630411</v>
      </c>
      <c r="F19" s="25" t="n">
        <f aca="false">IF(E19="","",E19*365)</f>
        <v>32.80268072951</v>
      </c>
      <c r="G19" s="19" t="n">
        <v>1240</v>
      </c>
      <c r="H19" s="19" t="n">
        <v>12667</v>
      </c>
      <c r="I19" s="24" t="n">
        <f aca="false">IF(OR(G19="N/A",H19=0),"",G19/H19)</f>
        <v>0.0978921607326123</v>
      </c>
      <c r="J19" s="22"/>
    </row>
    <row r="20" customFormat="false" ht="15" hidden="false" customHeight="false" outlineLevel="0" collapsed="false">
      <c r="A20" s="0" t="s">
        <v>131</v>
      </c>
      <c r="B20" s="0" t="s">
        <v>132</v>
      </c>
      <c r="C20" s="19" t="n">
        <v>1030</v>
      </c>
      <c r="D20" s="19" t="n">
        <v>5513</v>
      </c>
      <c r="E20" s="24" t="n">
        <f aca="false">IF(D20=0,"",C20/D20)</f>
        <v>0.186831126428442</v>
      </c>
      <c r="F20" s="25" t="n">
        <f aca="false">IF(E20="","",E20*365)</f>
        <v>68.1933611463813</v>
      </c>
      <c r="G20" s="19" t="n">
        <v>778</v>
      </c>
      <c r="H20" s="19" t="n">
        <v>5896</v>
      </c>
      <c r="I20" s="24" t="n">
        <f aca="false">IF(OR(G20="N/A",H20=0),"",G20/H20)</f>
        <v>0.131953867028494</v>
      </c>
      <c r="J20" s="22"/>
    </row>
    <row r="21" customFormat="false" ht="15" hidden="false" customHeight="false" outlineLevel="0" collapsed="false">
      <c r="A21" s="0" t="s">
        <v>133</v>
      </c>
      <c r="B21" s="0" t="s">
        <v>134</v>
      </c>
      <c r="C21" s="19" t="n">
        <v>2531</v>
      </c>
      <c r="D21" s="19" t="n">
        <v>27433</v>
      </c>
      <c r="E21" s="24" t="n">
        <f aca="false">IF(D21=0,"",C21/D21)</f>
        <v>0.0922611453359093</v>
      </c>
      <c r="F21" s="25" t="n">
        <f aca="false">IF(E21="","",E21*365)</f>
        <v>33.6753180476069</v>
      </c>
      <c r="G21" s="19" t="n">
        <v>2171</v>
      </c>
      <c r="H21" s="19" t="n">
        <v>27996</v>
      </c>
      <c r="I21" s="24" t="n">
        <f aca="false">IF(OR(G21="N/A",H21=0),"",G21/H21)</f>
        <v>0.0775467923989141</v>
      </c>
      <c r="J21" s="22"/>
    </row>
    <row r="22" customFormat="false" ht="15" hidden="false" customHeight="false" outlineLevel="0" collapsed="false">
      <c r="A22" s="0" t="s">
        <v>136</v>
      </c>
      <c r="B22" s="0" t="s">
        <v>137</v>
      </c>
      <c r="C22" s="19" t="n">
        <v>8524</v>
      </c>
      <c r="D22" s="19" t="n">
        <v>51876</v>
      </c>
      <c r="E22" s="24" t="n">
        <f aca="false">IF(D22=0,"",C22/D22)</f>
        <v>0.16431490477292</v>
      </c>
      <c r="F22" s="25" t="n">
        <f aca="false">IF(E22="","",E22*365)</f>
        <v>59.9749402421158</v>
      </c>
      <c r="G22" s="19" t="n">
        <v>8144</v>
      </c>
      <c r="H22" s="19" t="n">
        <v>51501</v>
      </c>
      <c r="I22" s="24" t="n">
        <f aca="false">IF(OR(G22="N/A",H22=0),"",G22/H22)</f>
        <v>0.158132851789286</v>
      </c>
      <c r="J22" s="22"/>
    </row>
    <row r="23" customFormat="false" ht="15" hidden="false" customHeight="false" outlineLevel="0" collapsed="false">
      <c r="A23" s="0" t="s">
        <v>351</v>
      </c>
      <c r="B23" s="0" t="s">
        <v>139</v>
      </c>
      <c r="C23" s="19" t="n">
        <v>2157</v>
      </c>
      <c r="D23" s="19" t="n">
        <v>15760</v>
      </c>
      <c r="E23" s="24" t="n">
        <f aca="false">IF(D23=0,"",C23/D23)</f>
        <v>0.136865482233503</v>
      </c>
      <c r="F23" s="25" t="n">
        <f aca="false">IF(E23="","",E23*365)</f>
        <v>49.9559010152284</v>
      </c>
      <c r="G23" s="19" t="n">
        <v>1817</v>
      </c>
      <c r="H23" s="19" t="n">
        <v>13903</v>
      </c>
      <c r="I23" s="24" t="n">
        <f aca="false">IF(OR(G23="N/A",H23=0),"",G23/H23)</f>
        <v>0.130691217722794</v>
      </c>
      <c r="J23" s="22"/>
    </row>
    <row r="24" customFormat="false" ht="15" hidden="false" customHeight="false" outlineLevel="0" collapsed="false">
      <c r="A24" s="0" t="s">
        <v>141</v>
      </c>
      <c r="B24" s="0" t="s">
        <v>142</v>
      </c>
      <c r="C24" s="19" t="n">
        <v>5395</v>
      </c>
      <c r="D24" s="19" t="n">
        <v>34002</v>
      </c>
      <c r="E24" s="24" t="n">
        <f aca="false">IF(D24=0,"",C24/D24)</f>
        <v>0.158667137227222</v>
      </c>
      <c r="F24" s="25" t="n">
        <f aca="false">IF(E24="","",E24*365)</f>
        <v>57.913505087936</v>
      </c>
      <c r="G24" s="19" t="n">
        <v>3772</v>
      </c>
      <c r="H24" s="19" t="n">
        <v>35575</v>
      </c>
      <c r="I24" s="24" t="n">
        <f aca="false">IF(OR(G24="N/A",H24=0),"",G24/H24)</f>
        <v>0.106029515108925</v>
      </c>
      <c r="J24" s="22"/>
    </row>
    <row r="25" customFormat="false" ht="15" hidden="false" customHeight="false" outlineLevel="0" collapsed="false">
      <c r="A25" s="0" t="s">
        <v>359</v>
      </c>
      <c r="B25" s="0" t="s">
        <v>144</v>
      </c>
      <c r="C25" s="19" t="n">
        <v>678</v>
      </c>
      <c r="D25" s="19" t="n">
        <v>7018</v>
      </c>
      <c r="E25" s="24" t="n">
        <f aca="false">IF(D25=0,"",C25/D25)</f>
        <v>0.0966087204331718</v>
      </c>
      <c r="F25" s="25" t="n">
        <f aca="false">IF(E25="","",E25*365)</f>
        <v>35.2621829581077</v>
      </c>
      <c r="G25" s="19" t="n">
        <v>704</v>
      </c>
      <c r="H25" s="19" t="n">
        <v>7142</v>
      </c>
      <c r="I25" s="24" t="n">
        <f aca="false">IF(OR(G25="N/A",H25=0),"",G25/H25)</f>
        <v>0.0985718286194343</v>
      </c>
      <c r="J25" s="22"/>
    </row>
    <row r="26" customFormat="false" ht="15" hidden="false" customHeight="false" outlineLevel="0" collapsed="false">
      <c r="A26" s="0" t="s">
        <v>145</v>
      </c>
      <c r="B26" s="0" t="s">
        <v>146</v>
      </c>
      <c r="C26" s="19" t="n">
        <v>955</v>
      </c>
      <c r="D26" s="19" t="n">
        <v>15718</v>
      </c>
      <c r="E26" s="24" t="n">
        <f aca="false">IF(D26=0,"",C26/D26)</f>
        <v>0.0607583662043517</v>
      </c>
      <c r="F26" s="25" t="n">
        <f aca="false">IF(E26="","",E26*365)</f>
        <v>22.1768036645884</v>
      </c>
      <c r="G26" s="19" t="n">
        <v>955</v>
      </c>
      <c r="H26" s="19" t="n">
        <v>16507</v>
      </c>
      <c r="I26" s="24" t="n">
        <f aca="false">IF(OR(G26="N/A",H26=0),"",G26/H26)</f>
        <v>0.0578542436542073</v>
      </c>
      <c r="J26" s="22"/>
    </row>
    <row r="27" customFormat="false" ht="15" hidden="false" customHeight="false" outlineLevel="0" collapsed="false">
      <c r="A27" s="0" t="s">
        <v>148</v>
      </c>
      <c r="B27" s="0" t="s">
        <v>149</v>
      </c>
      <c r="C27" s="19" t="n">
        <v>520</v>
      </c>
      <c r="D27" s="19" t="n">
        <v>3708</v>
      </c>
      <c r="E27" s="24" t="n">
        <f aca="false">IF(D27=0,"",C27/D27)</f>
        <v>0.140237324703344</v>
      </c>
      <c r="F27" s="25" t="n">
        <f aca="false">IF(E27="","",E27*365)</f>
        <v>51.1866235167206</v>
      </c>
      <c r="G27" s="19" t="n">
        <v>520</v>
      </c>
      <c r="H27" s="19" t="n">
        <v>3388</v>
      </c>
      <c r="I27" s="24" t="n">
        <f aca="false">IF(OR(G27="N/A",H27=0),"",G27/H27)</f>
        <v>0.153482880755608</v>
      </c>
      <c r="J27" s="22"/>
    </row>
    <row r="28" customFormat="false" ht="15" hidden="false" customHeight="false" outlineLevel="0" collapsed="false">
      <c r="A28" s="0" t="s">
        <v>151</v>
      </c>
      <c r="B28" s="0" t="s">
        <v>152</v>
      </c>
      <c r="C28" s="19" t="n">
        <v>877</v>
      </c>
      <c r="D28" s="19" t="n">
        <v>5475</v>
      </c>
      <c r="E28" s="24" t="n">
        <f aca="false">IF(D28=0,"",C28/D28)</f>
        <v>0.160182648401826</v>
      </c>
      <c r="F28" s="25" t="n">
        <f aca="false">IF(E28="","",E28*365)</f>
        <v>58.4666666666667</v>
      </c>
      <c r="G28" s="19" t="n">
        <v>821</v>
      </c>
      <c r="H28" s="19" t="n">
        <v>5390</v>
      </c>
      <c r="I28" s="24" t="n">
        <f aca="false">IF(OR(G28="N/A",H28=0),"",G28/H28)</f>
        <v>0.152319109461967</v>
      </c>
      <c r="J28" s="22"/>
    </row>
    <row r="29" customFormat="false" ht="15" hidden="false" customHeight="false" outlineLevel="0" collapsed="false">
      <c r="A29" s="0" t="s">
        <v>377</v>
      </c>
      <c r="B29" s="0" t="s">
        <v>154</v>
      </c>
      <c r="C29" s="19" t="n">
        <v>1244</v>
      </c>
      <c r="D29" s="19" t="n">
        <v>6633</v>
      </c>
      <c r="E29" s="24" t="n">
        <f aca="false">IF(D29=0,"",C29/D29)</f>
        <v>0.187547112920247</v>
      </c>
      <c r="F29" s="25" t="n">
        <f aca="false">IF(E29="","",E29*365)</f>
        <v>68.4546962158903</v>
      </c>
      <c r="G29" s="19" t="n">
        <v>1295</v>
      </c>
      <c r="H29" s="19" t="n">
        <v>6987</v>
      </c>
      <c r="I29" s="24" t="n">
        <f aca="false">IF(OR(G29="N/A",H29=0),"",G29/H29)</f>
        <v>0.185344210676972</v>
      </c>
      <c r="J29" s="22"/>
    </row>
    <row r="30" customFormat="false" ht="15" hidden="false" customHeight="false" outlineLevel="0" collapsed="false">
      <c r="A30" s="0" t="s">
        <v>156</v>
      </c>
      <c r="B30" s="0" t="s">
        <v>157</v>
      </c>
      <c r="C30" s="19" t="n">
        <v>225</v>
      </c>
      <c r="D30" s="19" t="n">
        <v>2010</v>
      </c>
      <c r="E30" s="24" t="n">
        <f aca="false">IF(D30=0,"",C30/D30)</f>
        <v>0.111940298507463</v>
      </c>
      <c r="F30" s="25" t="n">
        <f aca="false">IF(E30="","",E30*365)</f>
        <v>40.8582089552239</v>
      </c>
      <c r="G30" s="19" t="n">
        <v>225</v>
      </c>
      <c r="H30" s="19" t="n">
        <v>1958</v>
      </c>
      <c r="I30" s="24" t="n">
        <f aca="false">IF(OR(G30="N/A",H30=0),"",G30/H30)</f>
        <v>0.11491317671093</v>
      </c>
      <c r="J30" s="22"/>
    </row>
    <row r="31" customFormat="false" ht="15" hidden="false" customHeight="false" outlineLevel="0" collapsed="false">
      <c r="A31" s="0" t="s">
        <v>159</v>
      </c>
      <c r="B31" s="0" t="s">
        <v>160</v>
      </c>
      <c r="C31" s="19" t="n">
        <v>0</v>
      </c>
      <c r="D31" s="19" t="n">
        <v>57153</v>
      </c>
      <c r="E31" s="24" t="n">
        <f aca="false">IF(D31=0,"",C31/D31)</f>
        <v>0</v>
      </c>
      <c r="F31" s="25" t="n">
        <f aca="false">IF(E31="","",E31*365)</f>
        <v>0</v>
      </c>
      <c r="G31" s="19" t="n">
        <v>0</v>
      </c>
      <c r="H31" s="19" t="n">
        <v>58654</v>
      </c>
      <c r="I31" s="24" t="n">
        <f aca="false">IF(OR(G31="N/A",H31=0),"",G31/H31)</f>
        <v>0</v>
      </c>
      <c r="J31" s="22" t="n">
        <v>0</v>
      </c>
    </row>
    <row r="32" customFormat="false" ht="15" hidden="false" customHeight="false" outlineLevel="0" collapsed="false">
      <c r="A32" s="0" t="s">
        <v>161</v>
      </c>
      <c r="B32" s="0" t="s">
        <v>162</v>
      </c>
      <c r="C32" s="19" t="n">
        <v>3181</v>
      </c>
      <c r="D32" s="19" t="n">
        <v>13786</v>
      </c>
      <c r="E32" s="24" t="n">
        <f aca="false">IF(D32=0,"",C32/D32)</f>
        <v>0.23074133178587</v>
      </c>
      <c r="F32" s="25" t="n">
        <f aca="false">IF(E32="","",E32*365)</f>
        <v>84.2205861018424</v>
      </c>
      <c r="G32" s="19" t="n">
        <v>3337</v>
      </c>
      <c r="H32" s="19" t="n">
        <v>13844</v>
      </c>
      <c r="I32" s="24" t="n">
        <f aca="false">IF(OR(G32="N/A",H32=0),"",G32/H32)</f>
        <v>0.241043051141289</v>
      </c>
      <c r="J32" s="22"/>
    </row>
    <row r="33" customFormat="false" ht="15" hidden="false" customHeight="false" outlineLevel="0" collapsed="false">
      <c r="A33" s="0" t="s">
        <v>394</v>
      </c>
      <c r="B33" s="0" t="s">
        <v>164</v>
      </c>
      <c r="C33" s="19" t="n">
        <v>8756</v>
      </c>
      <c r="D33" s="19" t="n">
        <v>105031</v>
      </c>
      <c r="E33" s="24" t="n">
        <f aca="false">IF(D33=0,"",C33/D33)</f>
        <v>0.0833658634117546</v>
      </c>
      <c r="F33" s="25" t="n">
        <f aca="false">IF(E33="","",E33*365)</f>
        <v>30.4285401452904</v>
      </c>
      <c r="G33" s="19" t="n">
        <v>9756</v>
      </c>
      <c r="H33" s="19" t="n">
        <v>126295</v>
      </c>
      <c r="I33" s="24" t="n">
        <f aca="false">IF(OR(G33="N/A",H33=0),"",G33/H33)</f>
        <v>0.0772477136862109</v>
      </c>
      <c r="J33" s="22"/>
    </row>
    <row r="34" customFormat="false" ht="15" hidden="false" customHeight="false" outlineLevel="0" collapsed="false">
      <c r="A34" s="0" t="s">
        <v>398</v>
      </c>
      <c r="B34" s="0" t="s">
        <v>167</v>
      </c>
      <c r="C34" s="19" t="n">
        <v>3623</v>
      </c>
      <c r="D34" s="19" t="n">
        <v>31267</v>
      </c>
      <c r="E34" s="24" t="n">
        <f aca="false">IF(D34=0,"",C34/D34)</f>
        <v>0.115872965106982</v>
      </c>
      <c r="F34" s="25" t="n">
        <f aca="false">IF(E34="","",E34*365)</f>
        <v>42.2936322640484</v>
      </c>
      <c r="G34" s="19" t="n">
        <v>3691</v>
      </c>
      <c r="H34" s="19" t="n">
        <v>33274</v>
      </c>
      <c r="I34" s="24" t="n">
        <f aca="false">IF(OR(G34="N/A",H34=0),"",G34/H34)</f>
        <v>0.110927450862535</v>
      </c>
      <c r="J34" s="22"/>
    </row>
    <row r="35" customFormat="false" ht="15" hidden="false" customHeight="false" outlineLevel="0" collapsed="false">
      <c r="A35" s="0" t="s">
        <v>169</v>
      </c>
      <c r="B35" s="0" t="s">
        <v>170</v>
      </c>
      <c r="C35" s="19" t="n">
        <v>939</v>
      </c>
      <c r="D35" s="19" t="n">
        <v>2485</v>
      </c>
      <c r="E35" s="24" t="n">
        <f aca="false">IF(D35=0,"",C35/D35)</f>
        <v>0.377867203219316</v>
      </c>
      <c r="F35" s="25" t="n">
        <f aca="false">IF(E35="","",E35*365)</f>
        <v>137.92152917505</v>
      </c>
      <c r="G35" s="19" t="n">
        <v>939</v>
      </c>
      <c r="H35" s="19" t="n">
        <v>3128</v>
      </c>
      <c r="I35" s="24" t="n">
        <f aca="false">IF(OR(G35="N/A",H35=0),"",G35/H35)</f>
        <v>0.300191815856778</v>
      </c>
      <c r="J35" s="22" t="n">
        <v>137.9</v>
      </c>
    </row>
    <row r="36" customFormat="false" ht="15" hidden="false" customHeight="false" outlineLevel="0" collapsed="false">
      <c r="A36" s="0" t="s">
        <v>172</v>
      </c>
      <c r="B36" s="0" t="s">
        <v>173</v>
      </c>
      <c r="C36" s="19" t="n">
        <v>3943</v>
      </c>
      <c r="D36" s="19" t="n">
        <v>30172</v>
      </c>
      <c r="E36" s="24" t="n">
        <f aca="false">IF(D36=0,"",C36/D36)</f>
        <v>0.130684077953069</v>
      </c>
      <c r="F36" s="25" t="n">
        <f aca="false">IF(E36="","",E36*365)</f>
        <v>47.6996884528702</v>
      </c>
      <c r="G36" s="19" t="n">
        <v>3985</v>
      </c>
      <c r="H36" s="19" t="n">
        <v>31655</v>
      </c>
      <c r="I36" s="24" t="n">
        <f aca="false">IF(OR(G36="N/A",H36=0),"",G36/H36)</f>
        <v>0.125888485231401</v>
      </c>
      <c r="J36" s="22"/>
    </row>
    <row r="37" customFormat="false" ht="15" hidden="false" customHeight="false" outlineLevel="0" collapsed="false">
      <c r="A37" s="0" t="s">
        <v>411</v>
      </c>
      <c r="B37" s="0" t="s">
        <v>176</v>
      </c>
      <c r="C37" s="19" t="n">
        <v>1776</v>
      </c>
      <c r="D37" s="19" t="n">
        <v>10590</v>
      </c>
      <c r="E37" s="24" t="n">
        <f aca="false">IF(D37=0,"",C37/D37)</f>
        <v>0.167705382436261</v>
      </c>
      <c r="F37" s="25" t="n">
        <f aca="false">IF(E37="","",E37*365)</f>
        <v>61.2124645892351</v>
      </c>
      <c r="G37" s="19" t="n">
        <v>1776</v>
      </c>
      <c r="H37" s="19" t="n">
        <v>10381</v>
      </c>
      <c r="I37" s="24" t="n">
        <f aca="false">IF(OR(G37="N/A",H37=0),"",G37/H37)</f>
        <v>0.171081784028514</v>
      </c>
      <c r="J37" s="22"/>
    </row>
    <row r="38" customFormat="false" ht="15" hidden="false" customHeight="false" outlineLevel="0" collapsed="false">
      <c r="A38" s="0" t="s">
        <v>177</v>
      </c>
      <c r="B38" s="0" t="s">
        <v>178</v>
      </c>
      <c r="C38" s="19" t="n">
        <v>2923</v>
      </c>
      <c r="D38" s="19" t="n">
        <v>17026</v>
      </c>
      <c r="E38" s="24" t="n">
        <f aca="false">IF(D38=0,"",C38/D38)</f>
        <v>0.171678609185951</v>
      </c>
      <c r="F38" s="25" t="n">
        <f aca="false">IF(E38="","",E38*365)</f>
        <v>62.6626923528721</v>
      </c>
      <c r="G38" s="19" t="n">
        <v>3142</v>
      </c>
      <c r="H38" s="19" t="n">
        <v>18382</v>
      </c>
      <c r="I38" s="24" t="n">
        <f aca="false">IF(OR(G38="N/A",H38=0),"",G38/H38)</f>
        <v>0.170928081819171</v>
      </c>
      <c r="J38" s="22"/>
    </row>
    <row r="39" customFormat="false" ht="15" hidden="false" customHeight="false" outlineLevel="0" collapsed="false">
      <c r="A39" s="0" t="s">
        <v>179</v>
      </c>
      <c r="B39" s="0" t="s">
        <v>180</v>
      </c>
      <c r="C39" s="19" t="n">
        <v>7473</v>
      </c>
      <c r="D39" s="19" t="n">
        <v>47823</v>
      </c>
      <c r="E39" s="24" t="n">
        <f aca="false">IF(D39=0,"",C39/D39)</f>
        <v>0.156263722476633</v>
      </c>
      <c r="F39" s="25" t="n">
        <f aca="false">IF(E39="","",E39*365)</f>
        <v>57.0362587039709</v>
      </c>
      <c r="G39" s="19" t="n">
        <v>7819</v>
      </c>
      <c r="H39" s="19" t="n">
        <v>50543</v>
      </c>
      <c r="I39" s="24" t="n">
        <f aca="false">IF(OR(G39="N/A",H39=0),"",G39/H39)</f>
        <v>0.15469995845122</v>
      </c>
      <c r="J39" s="22"/>
    </row>
    <row r="40" customFormat="false" ht="15" hidden="false" customHeight="false" outlineLevel="0" collapsed="false">
      <c r="A40" s="0" t="s">
        <v>181</v>
      </c>
      <c r="B40" s="0" t="s">
        <v>182</v>
      </c>
      <c r="C40" s="19" t="n">
        <v>298</v>
      </c>
      <c r="D40" s="19" t="n">
        <v>5536</v>
      </c>
      <c r="E40" s="24" t="n">
        <f aca="false">IF(D40=0,"",C40/D40)</f>
        <v>0.0538294797687861</v>
      </c>
      <c r="F40" s="25" t="n">
        <f aca="false">IF(E40="","",E40*365)</f>
        <v>19.6477601156069</v>
      </c>
      <c r="G40" s="19" t="n">
        <v>303</v>
      </c>
      <c r="H40" s="19" t="n">
        <v>5825</v>
      </c>
      <c r="I40" s="24" t="n">
        <f aca="false">IF(OR(G40="N/A",H40=0),"",G40/H40)</f>
        <v>0.0520171673819743</v>
      </c>
      <c r="J40" s="22" t="n">
        <v>23</v>
      </c>
    </row>
    <row r="41" customFormat="false" ht="15" hidden="false" customHeight="false" outlineLevel="0" collapsed="false">
      <c r="A41" s="0" t="s">
        <v>183</v>
      </c>
      <c r="B41" s="0" t="s">
        <v>184</v>
      </c>
      <c r="C41" s="19" t="n">
        <v>1442</v>
      </c>
      <c r="D41" s="19" t="n">
        <v>13831</v>
      </c>
      <c r="E41" s="24" t="n">
        <f aca="false">IF(D41=0,"",C41/D41)</f>
        <v>0.104258549634878</v>
      </c>
      <c r="F41" s="25" t="n">
        <f aca="false">IF(E41="","",E41*365)</f>
        <v>38.0543706167305</v>
      </c>
      <c r="G41" s="19" t="n">
        <v>1953</v>
      </c>
      <c r="H41" s="19" t="n">
        <v>14152</v>
      </c>
      <c r="I41" s="24" t="n">
        <f aca="false">IF(OR(G41="N/A",H41=0),"",G41/H41)</f>
        <v>0.138001695873375</v>
      </c>
      <c r="J41" s="22"/>
    </row>
    <row r="42" customFormat="false" ht="15" hidden="false" customHeight="false" outlineLevel="0" collapsed="false">
      <c r="A42" s="0" t="s">
        <v>430</v>
      </c>
      <c r="B42" s="0" t="s">
        <v>186</v>
      </c>
      <c r="C42" s="19" t="n">
        <v>323</v>
      </c>
      <c r="D42" s="19" t="n">
        <v>2441</v>
      </c>
      <c r="E42" s="24" t="n">
        <f aca="false">IF(D42=0,"",C42/D42)</f>
        <v>0.132322818517001</v>
      </c>
      <c r="F42" s="25" t="n">
        <f aca="false">IF(E42="","",E42*365)</f>
        <v>48.2978287587055</v>
      </c>
      <c r="G42" s="19" t="n">
        <v>315</v>
      </c>
      <c r="H42" s="19" t="n">
        <v>2546</v>
      </c>
      <c r="I42" s="24" t="n">
        <f aca="false">IF(OR(G42="N/A",H42=0),"",G42/H42)</f>
        <v>0.123723487824038</v>
      </c>
      <c r="J42" s="22"/>
    </row>
    <row r="43" customFormat="false" ht="15" hidden="false" customHeight="false" outlineLevel="0" collapsed="false">
      <c r="A43" s="0" t="s">
        <v>188</v>
      </c>
      <c r="B43" s="0" t="s">
        <v>189</v>
      </c>
      <c r="C43" s="19" t="n">
        <v>2150</v>
      </c>
      <c r="D43" s="19" t="n">
        <v>21839</v>
      </c>
      <c r="E43" s="24" t="n">
        <f aca="false">IF(D43=0,"",C43/D43)</f>
        <v>0.0984477311232199</v>
      </c>
      <c r="F43" s="25" t="n">
        <f aca="false">IF(E43="","",E43*365)</f>
        <v>35.9334218599753</v>
      </c>
      <c r="G43" s="19" t="n">
        <v>2186</v>
      </c>
      <c r="H43" s="19" t="n">
        <v>25815</v>
      </c>
      <c r="I43" s="24" t="n">
        <f aca="false">IF(OR(G43="N/A",H43=0),"",G43/H43)</f>
        <v>0.08467944993221</v>
      </c>
      <c r="J43" s="22"/>
    </row>
    <row r="44" customFormat="false" ht="15" hidden="false" customHeight="false" outlineLevel="0" collapsed="false">
      <c r="A44" s="0" t="s">
        <v>435</v>
      </c>
      <c r="B44" s="0" t="s">
        <v>191</v>
      </c>
      <c r="C44" s="19" t="n">
        <v>24841</v>
      </c>
      <c r="D44" s="19" t="n">
        <v>76193</v>
      </c>
      <c r="E44" s="24" t="n">
        <f aca="false">IF(D44=0,"",C44/D44)</f>
        <v>0.326027325344848</v>
      </c>
      <c r="F44" s="25" t="n">
        <f aca="false">IF(E44="","",E44*365)</f>
        <v>118.99997375087</v>
      </c>
      <c r="G44" s="19" t="n">
        <v>27400</v>
      </c>
      <c r="H44" s="19" t="n">
        <v>117396</v>
      </c>
      <c r="I44" s="24" t="n">
        <f aca="false">IF(OR(G44="N/A",H44=0),"",G44/H44)</f>
        <v>0.233398071484548</v>
      </c>
      <c r="J44" s="22"/>
    </row>
    <row r="45" customFormat="false" ht="15" hidden="false" customHeight="false" outlineLevel="0" collapsed="false">
      <c r="A45" s="0" t="s">
        <v>439</v>
      </c>
      <c r="B45" s="0" t="s">
        <v>194</v>
      </c>
      <c r="C45" s="19" t="n">
        <v>1189</v>
      </c>
      <c r="D45" s="19" t="n">
        <v>12657</v>
      </c>
      <c r="E45" s="24" t="n">
        <f aca="false">IF(D45=0,"",C45/D45)</f>
        <v>0.0939401121908825</v>
      </c>
      <c r="F45" s="25" t="n">
        <f aca="false">IF(E45="","",E45*365)</f>
        <v>34.2881409496721</v>
      </c>
      <c r="G45" s="19" t="n">
        <v>1284</v>
      </c>
      <c r="H45" s="19" t="n">
        <v>11826</v>
      </c>
      <c r="I45" s="24" t="n">
        <f aca="false">IF(OR(G45="N/A",H45=0),"",G45/H45)</f>
        <v>0.10857432775241</v>
      </c>
      <c r="J45" s="22"/>
    </row>
    <row r="46" customFormat="false" ht="15" hidden="false" customHeight="false" outlineLevel="0" collapsed="false">
      <c r="A46" s="0" t="s">
        <v>196</v>
      </c>
      <c r="B46" s="0" t="s">
        <v>197</v>
      </c>
      <c r="C46" s="19" t="n">
        <v>328</v>
      </c>
      <c r="D46" s="19" t="n">
        <v>2629</v>
      </c>
      <c r="E46" s="24" t="n">
        <f aca="false">IF(D46=0,"",C46/D46)</f>
        <v>0.124762267021681</v>
      </c>
      <c r="F46" s="25" t="n">
        <f aca="false">IF(E46="","",E46*365)</f>
        <v>45.5382274629137</v>
      </c>
      <c r="G46" s="19" t="n">
        <v>464</v>
      </c>
      <c r="H46" s="19" t="n">
        <v>2548</v>
      </c>
      <c r="I46" s="24" t="n">
        <f aca="false">IF(OR(G46="N/A",H46=0),"",G46/H46)</f>
        <v>0.182103610675039</v>
      </c>
      <c r="J46" s="22"/>
    </row>
    <row r="47" customFormat="false" ht="15" hidden="false" customHeight="false" outlineLevel="0" collapsed="false">
      <c r="A47" s="0" t="s">
        <v>446</v>
      </c>
      <c r="B47" s="0" t="s">
        <v>199</v>
      </c>
      <c r="C47" s="19" t="n">
        <v>4750</v>
      </c>
      <c r="D47" s="19" t="n">
        <v>36552</v>
      </c>
      <c r="E47" s="24" t="n">
        <f aca="false">IF(D47=0,"",C47/D47)</f>
        <v>0.129951849420004</v>
      </c>
      <c r="F47" s="25" t="n">
        <f aca="false">IF(E47="","",E47*365)</f>
        <v>47.4324250383016</v>
      </c>
      <c r="G47" s="19" t="n">
        <v>4201</v>
      </c>
      <c r="H47" s="19" t="n">
        <v>33780</v>
      </c>
      <c r="I47" s="24" t="n">
        <f aca="false">IF(OR(G47="N/A",H47=0),"",G47/H47)</f>
        <v>0.124363528715216</v>
      </c>
      <c r="J47" s="22"/>
    </row>
    <row r="48" customFormat="false" ht="15" hidden="false" customHeight="false" outlineLevel="0" collapsed="false">
      <c r="A48" s="0" t="s">
        <v>201</v>
      </c>
      <c r="B48" s="0" t="s">
        <v>202</v>
      </c>
      <c r="C48" s="19" t="n">
        <v>1250</v>
      </c>
      <c r="D48" s="19" t="n">
        <v>35612</v>
      </c>
      <c r="E48" s="24" t="n">
        <f aca="false">IF(D48=0,"",C48/D48)</f>
        <v>0.0351005279119398</v>
      </c>
      <c r="F48" s="25" t="n">
        <f aca="false">IF(E48="","",E48*365)</f>
        <v>12.811692687858</v>
      </c>
      <c r="G48" s="19" t="n">
        <v>1000</v>
      </c>
      <c r="H48" s="19" t="n">
        <v>35846</v>
      </c>
      <c r="I48" s="24" t="n">
        <f aca="false">IF(OR(G48="N/A",H48=0),"",G48/H48)</f>
        <v>0.0278971154382637</v>
      </c>
      <c r="J48" s="22" t="n">
        <v>12.8</v>
      </c>
    </row>
    <row r="49" customFormat="false" ht="15" hidden="false" customHeight="false" outlineLevel="0" collapsed="false">
      <c r="A49" s="0" t="s">
        <v>452</v>
      </c>
      <c r="B49" s="0" t="s">
        <v>204</v>
      </c>
      <c r="C49" s="19" t="n">
        <v>1347</v>
      </c>
      <c r="D49" s="19" t="n">
        <v>5973</v>
      </c>
      <c r="E49" s="24" t="n">
        <f aca="false">IF(D49=0,"",C49/D49)</f>
        <v>0.225514816675038</v>
      </c>
      <c r="F49" s="25" t="n">
        <f aca="false">IF(E49="","",E49*365)</f>
        <v>82.3129080863888</v>
      </c>
      <c r="G49" s="19" t="n">
        <v>1440</v>
      </c>
      <c r="H49" s="19" t="n">
        <v>6130</v>
      </c>
      <c r="I49" s="24" t="n">
        <f aca="false">IF(OR(G49="N/A",H49=0),"",G49/H49)</f>
        <v>0.234910277324633</v>
      </c>
      <c r="J49" s="22"/>
    </row>
    <row r="50" customFormat="false" ht="15" hidden="false" customHeight="false" outlineLevel="0" collapsed="false">
      <c r="A50" s="0" t="s">
        <v>206</v>
      </c>
      <c r="B50" s="0" t="s">
        <v>207</v>
      </c>
      <c r="C50" s="19" t="n">
        <v>1991</v>
      </c>
      <c r="D50" s="19" t="n">
        <v>21496</v>
      </c>
      <c r="E50" s="24" t="n">
        <f aca="false">IF(D50=0,"",C50/D50)</f>
        <v>0.0926218831410495</v>
      </c>
      <c r="F50" s="25" t="n">
        <f aca="false">IF(E50="","",E50*365)</f>
        <v>33.8069873464831</v>
      </c>
      <c r="G50" s="19" t="s">
        <v>1671</v>
      </c>
      <c r="H50" s="19" t="n">
        <v>22735</v>
      </c>
      <c r="I50" s="24" t="str">
        <f aca="false">IF(OR(G50="N/A",H50=0),"",G50/H50)</f>
        <v/>
      </c>
      <c r="J50" s="22"/>
      <c r="K50" s="20" t="s">
        <v>1672</v>
      </c>
    </row>
    <row r="51" customFormat="false" ht="15" hidden="false" customHeight="false" outlineLevel="0" collapsed="false">
      <c r="A51" s="0" t="s">
        <v>208</v>
      </c>
      <c r="B51" s="0" t="s">
        <v>209</v>
      </c>
      <c r="C51" s="19" t="n">
        <v>1626</v>
      </c>
      <c r="D51" s="19" t="n">
        <v>2242</v>
      </c>
      <c r="E51" s="24" t="n">
        <f aca="false">IF(D51=0,"",C51/D51)</f>
        <v>0.725245316681534</v>
      </c>
      <c r="F51" s="25" t="n">
        <f aca="false">IF(E51="","",E51*365)</f>
        <v>264.71454058876</v>
      </c>
      <c r="G51" s="19" t="n">
        <v>1626</v>
      </c>
      <c r="H51" s="19" t="n">
        <v>2314</v>
      </c>
      <c r="I51" s="24" t="n">
        <f aca="false">IF(OR(G51="N/A",H51=0),"",G51/H51)</f>
        <v>0.702679343128781</v>
      </c>
      <c r="J51" s="22" t="n">
        <v>320.2</v>
      </c>
    </row>
    <row r="52" customFormat="false" ht="15" hidden="false" customHeight="false" outlineLevel="0" collapsed="false">
      <c r="A52" s="0" t="s">
        <v>1656</v>
      </c>
      <c r="C52" s="23" t="n">
        <f aca="false">SUM(C2:C51)</f>
        <v>190957</v>
      </c>
      <c r="D52" s="23" t="n">
        <f aca="false">SUM(D2:D51)</f>
        <v>1278627</v>
      </c>
      <c r="E52" s="24" t="n">
        <f aca="false">C52/D52</f>
        <v>0.149345352475742</v>
      </c>
      <c r="G52" s="23" t="n">
        <f aca="false">SUM(G2:G51)</f>
        <v>175152</v>
      </c>
      <c r="H52" s="23" t="n">
        <f aca="false">SUM(H2:H51)</f>
        <v>1379504</v>
      </c>
      <c r="I52" s="24" t="n">
        <f aca="false">G52/H52</f>
        <v>0.126967373780721</v>
      </c>
      <c r="K52" s="20" t="s">
        <v>1673</v>
      </c>
    </row>
    <row r="53" customFormat="false" ht="15" hidden="false" customHeight="false" outlineLevel="0" collapsed="false">
      <c r="A53" s="0" t="s">
        <v>1674</v>
      </c>
      <c r="C53" s="23" t="n">
        <v>190954</v>
      </c>
      <c r="D53" s="23" t="n">
        <v>1278624</v>
      </c>
      <c r="E53" s="24"/>
      <c r="G53" s="23" t="n">
        <v>182725</v>
      </c>
      <c r="H53" s="23" t="n">
        <v>1379503</v>
      </c>
      <c r="I53" s="24"/>
      <c r="K53" s="20" t="s">
        <v>1675</v>
      </c>
    </row>
    <row r="54" customFormat="false" ht="15" hidden="false" customHeight="false" outlineLevel="0" collapsed="false">
      <c r="A54" s="0" t="s">
        <v>1676</v>
      </c>
      <c r="C54" s="23" t="n">
        <f aca="false">C52-C53</f>
        <v>3</v>
      </c>
      <c r="D54" s="23" t="n">
        <f aca="false">D52-D53</f>
        <v>3</v>
      </c>
      <c r="E54" s="24"/>
      <c r="G54" s="23" t="n">
        <f aca="false">G52-G53</f>
        <v>-7573</v>
      </c>
      <c r="H54" s="23" t="n">
        <f aca="false">H52-H53</f>
        <v>1</v>
      </c>
      <c r="I54" s="24"/>
      <c r="K54" s="20" t="s">
        <v>1677</v>
      </c>
    </row>
    <row r="56" customFormat="false" ht="15" hidden="false" customHeight="false" outlineLevel="0" collapsed="false">
      <c r="A56" s="0" t="s">
        <v>1678</v>
      </c>
      <c r="B56" s="0" t="s">
        <v>1679</v>
      </c>
    </row>
    <row r="57" customFormat="false" ht="15" hidden="false" customHeight="false" outlineLevel="0" collapsed="false">
      <c r="B57" s="0" t="s">
        <v>1680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10"/>
    <col collapsed="false" customWidth="true" hidden="false" outlineLevel="0" max="3" min="3" style="0" width="14"/>
  </cols>
  <sheetData>
    <row r="1" customFormat="false" ht="15" hidden="false" customHeight="false" outlineLevel="0" collapsed="false">
      <c r="A1" s="3" t="s">
        <v>1681</v>
      </c>
      <c r="B1" s="3" t="s">
        <v>1682</v>
      </c>
      <c r="C1" s="3" t="s">
        <v>1683</v>
      </c>
    </row>
    <row r="2" customFormat="false" ht="28.35" hidden="false" customHeight="false" outlineLevel="0" collapsed="false">
      <c r="A2" s="0" t="n">
        <v>1</v>
      </c>
      <c r="B2" s="26" t="s">
        <v>1684</v>
      </c>
      <c r="C2" s="20" t="s">
        <v>1685</v>
      </c>
    </row>
    <row r="3" customFormat="false" ht="55.2" hidden="false" customHeight="false" outlineLevel="0" collapsed="false">
      <c r="A3" s="0" t="n">
        <v>2</v>
      </c>
      <c r="B3" s="26" t="s">
        <v>1686</v>
      </c>
      <c r="C3" s="20" t="s">
        <v>1687</v>
      </c>
    </row>
    <row r="4" customFormat="false" ht="28.35" hidden="false" customHeight="false" outlineLevel="0" collapsed="false">
      <c r="A4" s="0" t="n">
        <v>3</v>
      </c>
      <c r="B4" s="26" t="s">
        <v>1688</v>
      </c>
      <c r="C4" s="20" t="s">
        <v>1687</v>
      </c>
    </row>
    <row r="5" customFormat="false" ht="28.35" hidden="false" customHeight="false" outlineLevel="0" collapsed="false">
      <c r="A5" s="0" t="n">
        <v>4</v>
      </c>
      <c r="B5" s="26" t="s">
        <v>1689</v>
      </c>
      <c r="C5" s="20" t="s">
        <v>1687</v>
      </c>
    </row>
    <row r="6" customFormat="false" ht="28.35" hidden="false" customHeight="false" outlineLevel="0" collapsed="false">
      <c r="A6" s="0" t="n">
        <v>5</v>
      </c>
      <c r="B6" s="26" t="s">
        <v>1690</v>
      </c>
      <c r="C6" s="20" t="s">
        <v>1687</v>
      </c>
    </row>
    <row r="7" customFormat="false" ht="28.35" hidden="false" customHeight="false" outlineLevel="0" collapsed="false">
      <c r="A7" s="0" t="n">
        <v>6</v>
      </c>
      <c r="B7" s="26" t="s">
        <v>1691</v>
      </c>
      <c r="C7" s="20" t="s">
        <v>1687</v>
      </c>
    </row>
    <row r="8" customFormat="false" ht="28.35" hidden="false" customHeight="false" outlineLevel="0" collapsed="false">
      <c r="A8" s="0" t="n">
        <v>7</v>
      </c>
      <c r="B8" s="26" t="s">
        <v>1692</v>
      </c>
      <c r="C8" s="20" t="s">
        <v>1693</v>
      </c>
    </row>
    <row r="9" customFormat="false" ht="15" hidden="false" customHeight="false" outlineLevel="0" collapsed="false">
      <c r="A9" s="0" t="n">
        <v>7</v>
      </c>
      <c r="B9" s="0" t="s">
        <v>1694</v>
      </c>
      <c r="C9" s="0" t="s">
        <v>1695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2026-09-02T15:57:15Z</dcterms:created>
  <dc:creator>openpyxl</dc:creator>
  <dc:description/>
  <dc:language>en-US</dc:language>
  <cp:lastModifiedBy/>
  <dcterms:modified xsi:type="dcterms:W3CDTF">2026-09-02T15:57:15Z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